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360" yWindow="15" windowWidth="11340" windowHeight="6540" tabRatio="599" activeTab="3"/>
  </bookViews>
  <sheets>
    <sheet name="Титульный лист" sheetId="5" r:id="rId1"/>
    <sheet name="График учебного процесса" sheetId="4" r:id="rId2"/>
    <sheet name="План учебного процесса" sheetId="1" r:id="rId3"/>
    <sheet name="Лист1" sheetId="6" r:id="rId4"/>
    <sheet name="Перечень кабинетов" sheetId="2" r:id="rId5"/>
  </sheets>
  <definedNames>
    <definedName name="_xlnm.Print_Area" localSheetId="1">'График учебного процесса'!$A$1:$BK$33</definedName>
    <definedName name="_xlnm.Print_Area" localSheetId="4">'Перечень кабинетов'!$A$1:$B$39</definedName>
    <definedName name="_xlnm.Print_Area" localSheetId="2">'План учебного процесса'!$A$1:$Q$123</definedName>
  </definedNames>
  <calcPr calcId="162913"/>
</workbook>
</file>

<file path=xl/calcChain.xml><?xml version="1.0" encoding="utf-8"?>
<calcChain xmlns="http://schemas.openxmlformats.org/spreadsheetml/2006/main">
  <c r="I65" i="6" l="1"/>
  <c r="I43" i="6"/>
  <c r="E44" i="6"/>
  <c r="H44" i="6"/>
  <c r="I44" i="6"/>
  <c r="J44" i="6"/>
  <c r="K44" i="6"/>
  <c r="F44" i="6" s="1"/>
  <c r="F43" i="6" s="1"/>
  <c r="Q44" i="6"/>
  <c r="Q92" i="6" s="1"/>
  <c r="H33" i="6"/>
  <c r="H12" i="6"/>
  <c r="Q91" i="6" l="1"/>
  <c r="F92" i="6"/>
  <c r="F12" i="6"/>
  <c r="G12" i="6" s="1"/>
  <c r="F28" i="6"/>
  <c r="J12" i="6"/>
  <c r="F106" i="6" l="1"/>
  <c r="F105" i="6"/>
  <c r="F104" i="6"/>
  <c r="F103" i="6"/>
  <c r="Q102" i="6"/>
  <c r="P102" i="6"/>
  <c r="O102" i="6"/>
  <c r="M102" i="6"/>
  <c r="F102" i="6" s="1"/>
  <c r="P101" i="6"/>
  <c r="N101" i="6"/>
  <c r="M101" i="6"/>
  <c r="L101" i="6"/>
  <c r="F96" i="6"/>
  <c r="F95" i="6"/>
  <c r="Q94" i="6"/>
  <c r="F94" i="6"/>
  <c r="F93" i="6"/>
  <c r="F90" i="6"/>
  <c r="F89" i="6"/>
  <c r="F88" i="6"/>
  <c r="F87" i="6"/>
  <c r="F86" i="6"/>
  <c r="G85" i="6" s="1"/>
  <c r="Q85" i="6"/>
  <c r="P85" i="6"/>
  <c r="O85" i="6"/>
  <c r="N85" i="6"/>
  <c r="M85" i="6"/>
  <c r="L85" i="6"/>
  <c r="I85" i="6"/>
  <c r="H85" i="6"/>
  <c r="E85" i="6"/>
  <c r="D85" i="6"/>
  <c r="F84" i="6"/>
  <c r="F83" i="6"/>
  <c r="F82" i="6"/>
  <c r="Q81" i="6"/>
  <c r="P81" i="6"/>
  <c r="O81" i="6"/>
  <c r="N81" i="6"/>
  <c r="M81" i="6"/>
  <c r="L81" i="6"/>
  <c r="K81" i="6"/>
  <c r="J81" i="6"/>
  <c r="I81" i="6"/>
  <c r="H81" i="6"/>
  <c r="E81" i="6"/>
  <c r="D81" i="6"/>
  <c r="F80" i="6"/>
  <c r="F79" i="6"/>
  <c r="G78" i="6" s="1"/>
  <c r="Q78" i="6"/>
  <c r="P78" i="6"/>
  <c r="O78" i="6"/>
  <c r="N78" i="6"/>
  <c r="F78" i="6" s="1"/>
  <c r="I78" i="6"/>
  <c r="H78" i="6"/>
  <c r="H65" i="6" s="1"/>
  <c r="E78" i="6"/>
  <c r="D78" i="6"/>
  <c r="F77" i="6"/>
  <c r="F76" i="6"/>
  <c r="F75" i="6"/>
  <c r="O74" i="6"/>
  <c r="N74" i="6"/>
  <c r="F74" i="6" s="1"/>
  <c r="D74" i="6"/>
  <c r="F72" i="6"/>
  <c r="F71" i="6"/>
  <c r="G70" i="6" s="1"/>
  <c r="Q70" i="6"/>
  <c r="P70" i="6"/>
  <c r="O70" i="6"/>
  <c r="N70" i="6"/>
  <c r="F70" i="6" s="1"/>
  <c r="M70" i="6"/>
  <c r="L70" i="6"/>
  <c r="I70" i="6"/>
  <c r="H70" i="6"/>
  <c r="E70" i="6"/>
  <c r="D70" i="6"/>
  <c r="F69" i="6"/>
  <c r="F68" i="6"/>
  <c r="F67" i="6"/>
  <c r="Q66" i="6"/>
  <c r="P66" i="6"/>
  <c r="O66" i="6"/>
  <c r="N66" i="6"/>
  <c r="M66" i="6"/>
  <c r="L66" i="6"/>
  <c r="I66" i="6"/>
  <c r="H66" i="6"/>
  <c r="E66" i="6"/>
  <c r="D66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P44" i="6"/>
  <c r="O44" i="6"/>
  <c r="N44" i="6"/>
  <c r="M44" i="6"/>
  <c r="L44" i="6"/>
  <c r="D44" i="6"/>
  <c r="F42" i="6"/>
  <c r="F41" i="6"/>
  <c r="G41" i="6" s="1"/>
  <c r="F40" i="6"/>
  <c r="Q39" i="6"/>
  <c r="P39" i="6"/>
  <c r="M39" i="6"/>
  <c r="L39" i="6"/>
  <c r="H39" i="6"/>
  <c r="E39" i="6"/>
  <c r="D39" i="6"/>
  <c r="F38" i="6"/>
  <c r="F36" i="6"/>
  <c r="F35" i="6"/>
  <c r="F34" i="6"/>
  <c r="Q33" i="6"/>
  <c r="P33" i="6"/>
  <c r="O33" i="6"/>
  <c r="N33" i="6"/>
  <c r="M33" i="6"/>
  <c r="L33" i="6"/>
  <c r="E33" i="6"/>
  <c r="D33" i="6"/>
  <c r="G30" i="6"/>
  <c r="D30" i="6"/>
  <c r="K28" i="6"/>
  <c r="H28" i="6"/>
  <c r="H11" i="6" s="1"/>
  <c r="E28" i="6"/>
  <c r="D25" i="6"/>
  <c r="G23" i="6"/>
  <c r="D23" i="6"/>
  <c r="G22" i="6"/>
  <c r="G20" i="6"/>
  <c r="D20" i="6"/>
  <c r="D19" i="6"/>
  <c r="G18" i="6"/>
  <c r="D18" i="6"/>
  <c r="G17" i="6"/>
  <c r="D15" i="6"/>
  <c r="D14" i="6"/>
  <c r="G14" i="6"/>
  <c r="K12" i="6"/>
  <c r="G13" i="6"/>
  <c r="Q12" i="6"/>
  <c r="P12" i="6"/>
  <c r="P11" i="6" s="1"/>
  <c r="O12" i="6"/>
  <c r="O11" i="6" s="1"/>
  <c r="N12" i="6"/>
  <c r="N11" i="6" s="1"/>
  <c r="M12" i="6"/>
  <c r="L12" i="6"/>
  <c r="L11" i="6" s="1"/>
  <c r="E12" i="6"/>
  <c r="D99" i="1"/>
  <c r="D67" i="1"/>
  <c r="D43" i="1"/>
  <c r="D94" i="1" s="1"/>
  <c r="D87" i="1"/>
  <c r="D83" i="1"/>
  <c r="D80" i="1"/>
  <c r="D76" i="1"/>
  <c r="D72" i="1"/>
  <c r="D68" i="1"/>
  <c r="D44" i="1"/>
  <c r="D39" i="1"/>
  <c r="D33" i="1"/>
  <c r="P39" i="1"/>
  <c r="P67" i="1"/>
  <c r="L67" i="1"/>
  <c r="P103" i="1"/>
  <c r="N103" i="1"/>
  <c r="F103" i="1" s="1"/>
  <c r="L103" i="1"/>
  <c r="P83" i="1"/>
  <c r="F83" i="1"/>
  <c r="O104" i="1"/>
  <c r="P104" i="1"/>
  <c r="P72" i="1"/>
  <c r="O76" i="1"/>
  <c r="F76" i="1" s="1"/>
  <c r="N76" i="1"/>
  <c r="N67" i="1" s="1"/>
  <c r="F79" i="1"/>
  <c r="F78" i="1"/>
  <c r="F77" i="1"/>
  <c r="G62" i="1"/>
  <c r="M103" i="1"/>
  <c r="M104" i="1"/>
  <c r="M68" i="1"/>
  <c r="P44" i="1"/>
  <c r="O44" i="1"/>
  <c r="N44" i="1"/>
  <c r="M44" i="1"/>
  <c r="L44" i="1"/>
  <c r="P33" i="1"/>
  <c r="O33" i="1"/>
  <c r="N33" i="1"/>
  <c r="M33" i="1"/>
  <c r="L33" i="1"/>
  <c r="D65" i="6" l="1"/>
  <c r="O65" i="6"/>
  <c r="E65" i="6"/>
  <c r="E43" i="6" s="1"/>
  <c r="F101" i="6"/>
  <c r="F85" i="6"/>
  <c r="H43" i="6"/>
  <c r="H92" i="6" s="1"/>
  <c r="H10" i="6" s="1"/>
  <c r="K11" i="6"/>
  <c r="O92" i="6"/>
  <c r="O91" i="6" s="1"/>
  <c r="E11" i="6"/>
  <c r="F66" i="6"/>
  <c r="G66" i="6" s="1"/>
  <c r="M65" i="6"/>
  <c r="M92" i="6" s="1"/>
  <c r="M91" i="6" s="1"/>
  <c r="G44" i="6"/>
  <c r="D17" i="6"/>
  <c r="D22" i="6"/>
  <c r="G16" i="6"/>
  <c r="D16" i="6"/>
  <c r="Q11" i="6"/>
  <c r="F39" i="6"/>
  <c r="G39" i="6" s="1"/>
  <c r="N65" i="6"/>
  <c r="N92" i="6" s="1"/>
  <c r="N91" i="6" s="1"/>
  <c r="Q65" i="6"/>
  <c r="J28" i="6"/>
  <c r="D43" i="6"/>
  <c r="D92" i="6" s="1"/>
  <c r="G81" i="6"/>
  <c r="M11" i="6"/>
  <c r="D13" i="6"/>
  <c r="G19" i="6"/>
  <c r="G25" i="6"/>
  <c r="F33" i="6"/>
  <c r="F81" i="6"/>
  <c r="L65" i="6"/>
  <c r="L92" i="6" s="1"/>
  <c r="P65" i="6"/>
  <c r="P92" i="6" s="1"/>
  <c r="P91" i="6" s="1"/>
  <c r="P94" i="1"/>
  <c r="L94" i="1"/>
  <c r="E44" i="1"/>
  <c r="H44" i="1"/>
  <c r="I44" i="1"/>
  <c r="J44" i="1"/>
  <c r="K44" i="1"/>
  <c r="F27" i="1"/>
  <c r="D27" i="1" s="1"/>
  <c r="I92" i="6" l="1"/>
  <c r="I10" i="6" s="1"/>
  <c r="E92" i="6"/>
  <c r="E10" i="6" s="1"/>
  <c r="G33" i="6"/>
  <c r="F11" i="6"/>
  <c r="G11" i="6" s="1"/>
  <c r="J11" i="6"/>
  <c r="F65" i="6"/>
  <c r="D12" i="6"/>
  <c r="L91" i="6"/>
  <c r="D97" i="6"/>
  <c r="D10" i="6"/>
  <c r="G29" i="6"/>
  <c r="D29" i="6"/>
  <c r="G65" i="6"/>
  <c r="G43" i="6" s="1"/>
  <c r="G27" i="1"/>
  <c r="G28" i="6" l="1"/>
  <c r="D28" i="6"/>
  <c r="D11" i="6" s="1"/>
  <c r="F10" i="6"/>
  <c r="F32" i="6"/>
  <c r="G92" i="6"/>
  <c r="G10" i="6" s="1"/>
  <c r="E12" i="1"/>
  <c r="G15" i="1" l="1"/>
  <c r="E72" i="1"/>
  <c r="F91" i="1"/>
  <c r="E33" i="1" l="1"/>
  <c r="H33" i="1"/>
  <c r="K28" i="1" l="1"/>
  <c r="F20" i="1"/>
  <c r="J25" i="1"/>
  <c r="F25" i="1" s="1"/>
  <c r="G25" i="1" s="1"/>
  <c r="Q104" i="1"/>
  <c r="F86" i="1"/>
  <c r="F82" i="1"/>
  <c r="D20" i="1" l="1"/>
  <c r="G20" i="1"/>
  <c r="D25" i="1"/>
  <c r="D116" i="1" l="1"/>
  <c r="F108" i="1"/>
  <c r="F90" i="1"/>
  <c r="F92" i="1"/>
  <c r="E83" i="1"/>
  <c r="H83" i="1"/>
  <c r="I83" i="1"/>
  <c r="J83" i="1"/>
  <c r="K83" i="1"/>
  <c r="L83" i="1"/>
  <c r="M83" i="1"/>
  <c r="N83" i="1"/>
  <c r="O83" i="1"/>
  <c r="F104" i="1" l="1"/>
  <c r="G61" i="1"/>
  <c r="Q83" i="1"/>
  <c r="F85" i="1"/>
  <c r="J22" i="1"/>
  <c r="F22" i="1" s="1"/>
  <c r="G22" i="1" s="1"/>
  <c r="F23" i="1"/>
  <c r="G23" i="1" s="1"/>
  <c r="F24" i="1"/>
  <c r="G24" i="1" s="1"/>
  <c r="J19" i="1"/>
  <c r="F19" i="1" s="1"/>
  <c r="K18" i="1"/>
  <c r="J18" i="1"/>
  <c r="K16" i="1"/>
  <c r="J16" i="1"/>
  <c r="J29" i="1"/>
  <c r="F60" i="1"/>
  <c r="N72" i="1"/>
  <c r="P68" i="1"/>
  <c r="N80" i="1"/>
  <c r="O80" i="1"/>
  <c r="F70" i="1"/>
  <c r="F71" i="1"/>
  <c r="L12" i="1"/>
  <c r="L11" i="1" s="1"/>
  <c r="M12" i="1"/>
  <c r="M11" i="1" s="1"/>
  <c r="N12" i="1"/>
  <c r="O12" i="1"/>
  <c r="P12" i="1"/>
  <c r="P11" i="1" s="1"/>
  <c r="Q12" i="1"/>
  <c r="Q11" i="1" s="1"/>
  <c r="J17" i="1"/>
  <c r="G60" i="1" l="1"/>
  <c r="G85" i="1"/>
  <c r="L39" i="1"/>
  <c r="Q72" i="1"/>
  <c r="F73" i="1"/>
  <c r="F74" i="1"/>
  <c r="F17" i="1"/>
  <c r="G17" i="1" s="1"/>
  <c r="O72" i="1"/>
  <c r="F72" i="1" s="1"/>
  <c r="N11" i="1"/>
  <c r="O11" i="1"/>
  <c r="M87" i="1"/>
  <c r="N87" i="1"/>
  <c r="O87" i="1"/>
  <c r="P87" i="1"/>
  <c r="Q87" i="1"/>
  <c r="L87" i="1"/>
  <c r="Q80" i="1"/>
  <c r="E68" i="1"/>
  <c r="H68" i="1"/>
  <c r="I68" i="1"/>
  <c r="Q68" i="1"/>
  <c r="L68" i="1"/>
  <c r="BB10" i="4"/>
  <c r="BB11" i="4"/>
  <c r="F29" i="1"/>
  <c r="H12" i="1"/>
  <c r="F31" i="1"/>
  <c r="D23" i="1"/>
  <c r="D22" i="1"/>
  <c r="O68" i="1"/>
  <c r="BB12" i="4"/>
  <c r="BB13" i="4"/>
  <c r="BC13" i="4" s="1"/>
  <c r="N68" i="1"/>
  <c r="F53" i="1"/>
  <c r="Q39" i="1"/>
  <c r="F89" i="1"/>
  <c r="F57" i="1"/>
  <c r="G57" i="1" s="1"/>
  <c r="F56" i="1"/>
  <c r="F46" i="1"/>
  <c r="F40" i="1"/>
  <c r="F35" i="1"/>
  <c r="I87" i="1"/>
  <c r="H87" i="1"/>
  <c r="E87" i="1"/>
  <c r="F95" i="1"/>
  <c r="Q96" i="1"/>
  <c r="F96" i="1" s="1"/>
  <c r="F97" i="1"/>
  <c r="F107" i="1"/>
  <c r="F106" i="1"/>
  <c r="E28" i="1"/>
  <c r="E11" i="1" s="1"/>
  <c r="F105" i="1"/>
  <c r="J30" i="1"/>
  <c r="F30" i="1" s="1"/>
  <c r="G30" i="1" s="1"/>
  <c r="J14" i="1"/>
  <c r="K13" i="1"/>
  <c r="K12" i="1" s="1"/>
  <c r="K11" i="1" s="1"/>
  <c r="J13" i="1"/>
  <c r="H28" i="1"/>
  <c r="H39" i="1"/>
  <c r="H72" i="1"/>
  <c r="H80" i="1"/>
  <c r="F41" i="1"/>
  <c r="F45" i="1"/>
  <c r="G45" i="1" s="1"/>
  <c r="F48" i="1"/>
  <c r="F50" i="1"/>
  <c r="F49" i="1"/>
  <c r="F54" i="1"/>
  <c r="G54" i="1" s="1"/>
  <c r="Q44" i="1"/>
  <c r="F44" i="1" s="1"/>
  <c r="L72" i="1"/>
  <c r="M72" i="1"/>
  <c r="E39" i="1"/>
  <c r="E80" i="1"/>
  <c r="F58" i="1"/>
  <c r="G58" i="1" s="1"/>
  <c r="F59" i="1"/>
  <c r="G59" i="1" s="1"/>
  <c r="D19" i="1"/>
  <c r="BD14" i="4"/>
  <c r="BE14" i="4"/>
  <c r="BF14" i="4"/>
  <c r="BG14" i="4"/>
  <c r="BH14" i="4"/>
  <c r="BI14" i="4"/>
  <c r="BJ10" i="4"/>
  <c r="BC11" i="4"/>
  <c r="BJ12" i="4"/>
  <c r="F98" i="1"/>
  <c r="I72" i="1"/>
  <c r="I80" i="1"/>
  <c r="F34" i="1"/>
  <c r="D15" i="1"/>
  <c r="F88" i="1"/>
  <c r="G88" i="1" s="1"/>
  <c r="G19" i="1"/>
  <c r="P80" i="1"/>
  <c r="F69" i="1"/>
  <c r="G69" i="1" s="1"/>
  <c r="BC12" i="4"/>
  <c r="O67" i="1" l="1"/>
  <c r="F87" i="1"/>
  <c r="M67" i="1"/>
  <c r="D29" i="1"/>
  <c r="G29" i="1"/>
  <c r="J12" i="1"/>
  <c r="F12" i="1" s="1"/>
  <c r="D31" i="1"/>
  <c r="G31" i="1"/>
  <c r="Q33" i="1"/>
  <c r="F33" i="1" s="1"/>
  <c r="G74" i="1"/>
  <c r="E67" i="1"/>
  <c r="E43" i="1" s="1"/>
  <c r="D17" i="1"/>
  <c r="F51" i="1"/>
  <c r="G51" i="1" s="1"/>
  <c r="J28" i="1"/>
  <c r="F28" i="1" s="1"/>
  <c r="D28" i="1" s="1"/>
  <c r="F16" i="1"/>
  <c r="D16" i="1" s="1"/>
  <c r="F47" i="1"/>
  <c r="G47" i="1" s="1"/>
  <c r="F18" i="1"/>
  <c r="D18" i="1" s="1"/>
  <c r="F14" i="1"/>
  <c r="D14" i="1" s="1"/>
  <c r="F36" i="1"/>
  <c r="G36" i="1" s="1"/>
  <c r="G34" i="1"/>
  <c r="G73" i="1"/>
  <c r="G72" i="1" s="1"/>
  <c r="I67" i="1"/>
  <c r="I43" i="1" s="1"/>
  <c r="I94" i="1" s="1"/>
  <c r="I10" i="1" s="1"/>
  <c r="M39" i="1"/>
  <c r="F42" i="1"/>
  <c r="F13" i="1"/>
  <c r="G13" i="1" s="1"/>
  <c r="F68" i="1"/>
  <c r="F66" i="1"/>
  <c r="G66" i="1" s="1"/>
  <c r="F38" i="1"/>
  <c r="G38" i="1" s="1"/>
  <c r="G46" i="1"/>
  <c r="G40" i="1"/>
  <c r="BJ13" i="4"/>
  <c r="BJ11" i="4"/>
  <c r="G41" i="1"/>
  <c r="BC10" i="4"/>
  <c r="BC14" i="4" s="1"/>
  <c r="F84" i="1"/>
  <c r="G84" i="1" s="1"/>
  <c r="G83" i="1" s="1"/>
  <c r="BB14" i="4"/>
  <c r="H67" i="1"/>
  <c r="H43" i="1" s="1"/>
  <c r="F55" i="1"/>
  <c r="G55" i="1" s="1"/>
  <c r="G48" i="1"/>
  <c r="F80" i="1"/>
  <c r="F81" i="1"/>
  <c r="G50" i="1"/>
  <c r="D30" i="1"/>
  <c r="G89" i="1"/>
  <c r="G87" i="1" s="1"/>
  <c r="G56" i="1"/>
  <c r="G53" i="1"/>
  <c r="G49" i="1"/>
  <c r="G35" i="1"/>
  <c r="F52" i="1"/>
  <c r="H11" i="1"/>
  <c r="D24" i="1"/>
  <c r="F67" i="1" l="1"/>
  <c r="F43" i="1" s="1"/>
  <c r="G16" i="1"/>
  <c r="O94" i="1"/>
  <c r="G68" i="1"/>
  <c r="J11" i="1"/>
  <c r="F11" i="1"/>
  <c r="G11" i="1" s="1"/>
  <c r="D13" i="1"/>
  <c r="D12" i="1" s="1"/>
  <c r="M94" i="1"/>
  <c r="N94" i="1"/>
  <c r="N93" i="1" s="1"/>
  <c r="F39" i="1"/>
  <c r="G39" i="1" s="1"/>
  <c r="G18" i="1"/>
  <c r="G28" i="1"/>
  <c r="H94" i="1"/>
  <c r="H10" i="1" s="1"/>
  <c r="G14" i="1"/>
  <c r="E94" i="1"/>
  <c r="E10" i="1" s="1"/>
  <c r="Q67" i="1"/>
  <c r="Q94" i="1" s="1"/>
  <c r="G42" i="1"/>
  <c r="D66" i="1"/>
  <c r="BJ14" i="4"/>
  <c r="G52" i="1"/>
  <c r="G81" i="1"/>
  <c r="G80" i="1" s="1"/>
  <c r="F32" i="1" l="1"/>
  <c r="M93" i="1"/>
  <c r="F94" i="1"/>
  <c r="P93" i="1"/>
  <c r="O93" i="1"/>
  <c r="L93" i="1"/>
  <c r="G44" i="1"/>
  <c r="F10" i="1"/>
  <c r="G67" i="1"/>
  <c r="G12" i="1"/>
  <c r="D11" i="1"/>
  <c r="G33" i="1"/>
  <c r="G43" i="1" l="1"/>
  <c r="G94" i="1" s="1"/>
  <c r="G10" i="1" s="1"/>
  <c r="Q93" i="1"/>
  <c r="D10" i="1" l="1"/>
</calcChain>
</file>

<file path=xl/sharedStrings.xml><?xml version="1.0" encoding="utf-8"?>
<sst xmlns="http://schemas.openxmlformats.org/spreadsheetml/2006/main" count="758" uniqueCount="362">
  <si>
    <t>Учебная практика</t>
  </si>
  <si>
    <t>Промежуточная аттестация (недель)</t>
  </si>
  <si>
    <t>Учебная практика с теоретическим обучением</t>
  </si>
  <si>
    <t>Учебная практика без теоретического обучения (концентрированная)</t>
  </si>
  <si>
    <t>Производственная практика</t>
  </si>
  <si>
    <t>Всего на курсе</t>
  </si>
  <si>
    <t>IV</t>
  </si>
  <si>
    <t xml:space="preserve"> 4 курс</t>
  </si>
  <si>
    <t>7 с.</t>
  </si>
  <si>
    <t>8 с.</t>
  </si>
  <si>
    <t>Общеобразовательные дисциплины базовые</t>
  </si>
  <si>
    <t>ОДБ</t>
  </si>
  <si>
    <t>ОДБ.01</t>
  </si>
  <si>
    <t>ОДБ.02</t>
  </si>
  <si>
    <t>ОДБ.03</t>
  </si>
  <si>
    <t>ОДБ.04</t>
  </si>
  <si>
    <t>ОДБ.05</t>
  </si>
  <si>
    <t>Обществознание (вкл. экономику и право)</t>
  </si>
  <si>
    <t>ОДБ.06</t>
  </si>
  <si>
    <t>Химия</t>
  </si>
  <si>
    <t>ОДБ.07</t>
  </si>
  <si>
    <t xml:space="preserve">Биология </t>
  </si>
  <si>
    <t>ОДБ.08</t>
  </si>
  <si>
    <t>ОДБ.09</t>
  </si>
  <si>
    <t>Общеобразовательные дисциплины профильные</t>
  </si>
  <si>
    <t>ОДП</t>
  </si>
  <si>
    <t xml:space="preserve">Физика </t>
  </si>
  <si>
    <t>ОДП.01</t>
  </si>
  <si>
    <t>ОДП.02</t>
  </si>
  <si>
    <t>ОДП.03</t>
  </si>
  <si>
    <t>ОД</t>
  </si>
  <si>
    <t xml:space="preserve">Общеобразовательные дисциплины </t>
  </si>
  <si>
    <t>Индекс</t>
  </si>
  <si>
    <t>Наименование дисциплин</t>
  </si>
  <si>
    <t>ОГСЭ.00</t>
  </si>
  <si>
    <t>Всего</t>
  </si>
  <si>
    <t>в том числе</t>
  </si>
  <si>
    <t>3 с.</t>
  </si>
  <si>
    <t>4 с.</t>
  </si>
  <si>
    <t>5 с.</t>
  </si>
  <si>
    <t>6 с.</t>
  </si>
  <si>
    <t xml:space="preserve">   2 курс</t>
  </si>
  <si>
    <t xml:space="preserve">   3 курс</t>
  </si>
  <si>
    <t>ОГСЭ.01</t>
  </si>
  <si>
    <t>ОГСЭ.02</t>
  </si>
  <si>
    <t>Иностранный язык</t>
  </si>
  <si>
    <t>Физическая культура</t>
  </si>
  <si>
    <t>ЕН.00</t>
  </si>
  <si>
    <t>ЕН.01</t>
  </si>
  <si>
    <t xml:space="preserve">Математика </t>
  </si>
  <si>
    <t>Экологические основы природопользования</t>
  </si>
  <si>
    <t>Общепрофессиональные дисциплины</t>
  </si>
  <si>
    <t>Безопасность жизнедеятельности</t>
  </si>
  <si>
    <t>Итого часов в неделю</t>
  </si>
  <si>
    <t>Итого часов</t>
  </si>
  <si>
    <t>К.00</t>
  </si>
  <si>
    <t>Консультации</t>
  </si>
  <si>
    <t>ОГСЭ.03</t>
  </si>
  <si>
    <t>ЕН.02</t>
  </si>
  <si>
    <t>ОГСЭ.04</t>
  </si>
  <si>
    <t>Метрология, стандартизация и сертификация</t>
  </si>
  <si>
    <t>Информационные технологии в профессиональной деятельности</t>
  </si>
  <si>
    <t>Основы философии</t>
  </si>
  <si>
    <t>Охрана труда</t>
  </si>
  <si>
    <t>Максимальная учебная нагрузка студента</t>
  </si>
  <si>
    <t>Самостоятельная учебная нагрузка студента (часов)</t>
  </si>
  <si>
    <t>лаб.раб., пр.зан.</t>
  </si>
  <si>
    <t>курс. проект</t>
  </si>
  <si>
    <t xml:space="preserve">     Обязательные учебные  занятия (часов)</t>
  </si>
  <si>
    <t xml:space="preserve">   Распределение обязательных учебных занятий по курсам и семестрам</t>
  </si>
  <si>
    <t>Экзаменов</t>
  </si>
  <si>
    <t>Зачетов</t>
  </si>
  <si>
    <t>ТО.ОО</t>
  </si>
  <si>
    <t>Теоретическое обучение</t>
  </si>
  <si>
    <t>Итого</t>
  </si>
  <si>
    <t>3. План учебного процесса</t>
  </si>
  <si>
    <t>Общие гуманитарный  и социально-экономический цикл</t>
  </si>
  <si>
    <t>История</t>
  </si>
  <si>
    <t>Профессиональный цикл</t>
  </si>
  <si>
    <t>П.00</t>
  </si>
  <si>
    <t>Электротехника и электроника</t>
  </si>
  <si>
    <t>ОП.00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</si>
  <si>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</si>
  <si>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</si>
  <si>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</si>
  <si>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</si>
  <si>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</si>
  <si>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</si>
  <si>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</si>
  <si>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</si>
  <si>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</si>
  <si>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ОП.11</t>
  </si>
  <si>
    <t>ОП.12</t>
  </si>
  <si>
    <t>ПМ.00</t>
  </si>
  <si>
    <t>Профессиональные модули</t>
  </si>
  <si>
    <t>ПМ.01</t>
  </si>
  <si>
    <t>МДК 01.01</t>
  </si>
  <si>
    <t>ПМ.02</t>
  </si>
  <si>
    <t>МДК 02.01</t>
  </si>
  <si>
    <t>ПМ.03</t>
  </si>
  <si>
    <t>МДК 03.01</t>
  </si>
  <si>
    <t>ПМ.04</t>
  </si>
  <si>
    <t>МДК.04.01</t>
  </si>
  <si>
    <t>ЕН.03</t>
  </si>
  <si>
    <t>Гидравлические и пневматические системы</t>
  </si>
  <si>
    <t>Слесарные и слесарно-сборочные работы</t>
  </si>
  <si>
    <t>Формы промежуточной аттестации</t>
  </si>
  <si>
    <t>1 курс</t>
  </si>
  <si>
    <t>ПП</t>
  </si>
  <si>
    <t xml:space="preserve">                                                                           </t>
  </si>
  <si>
    <t>ПП 02</t>
  </si>
  <si>
    <t>Производственная практика по ПМ 02</t>
  </si>
  <si>
    <t>ПП 03</t>
  </si>
  <si>
    <t>Производственная практика по ПМ 01</t>
  </si>
  <si>
    <t>Производственная практика по ПМ 03</t>
  </si>
  <si>
    <t>ПДП</t>
  </si>
  <si>
    <t>ГИА</t>
  </si>
  <si>
    <t>Производственная практика (предипломная)</t>
  </si>
  <si>
    <t>Государственная (итоговая) аттестация</t>
  </si>
  <si>
    <t>ГИА 01</t>
  </si>
  <si>
    <t>ГИА 02</t>
  </si>
  <si>
    <t>Подготовка выпускной квалификационной работы</t>
  </si>
  <si>
    <t>Защита выпускной квалификационной работы</t>
  </si>
  <si>
    <t>Изучаемых дисциплин и МДК</t>
  </si>
  <si>
    <t>Учебной практики</t>
  </si>
  <si>
    <t>преддипломной практики</t>
  </si>
  <si>
    <t>Производственной практики/</t>
  </si>
  <si>
    <t>Дифференцированных зачетов</t>
  </si>
  <si>
    <t>1 с.</t>
  </si>
  <si>
    <t>2 с.</t>
  </si>
  <si>
    <t>1. График учебного процесса</t>
  </si>
  <si>
    <t>2. Сводные данные по бюджету времени</t>
  </si>
  <si>
    <t>КУРСЫ</t>
  </si>
  <si>
    <t>Производственная (квалификационная) практика</t>
  </si>
  <si>
    <t>Каникулы, недель</t>
  </si>
  <si>
    <t>Всего, недель</t>
  </si>
  <si>
    <t>сентябрь</t>
  </si>
  <si>
    <t>29.09-05.10</t>
  </si>
  <si>
    <t>октябрь</t>
  </si>
  <si>
    <t>27.10-02.11</t>
  </si>
  <si>
    <t>ноябрь</t>
  </si>
  <si>
    <t>декабрь</t>
  </si>
  <si>
    <t>29.12-04.01</t>
  </si>
  <si>
    <t>январь</t>
  </si>
  <si>
    <t>26.01-01.02</t>
  </si>
  <si>
    <t>февраль</t>
  </si>
  <si>
    <t>23.02-01.03</t>
  </si>
  <si>
    <t>март</t>
  </si>
  <si>
    <t>30.03-05.04</t>
  </si>
  <si>
    <t>апрель</t>
  </si>
  <si>
    <t>27.04-03.05</t>
  </si>
  <si>
    <t>май</t>
  </si>
  <si>
    <t>июнь</t>
  </si>
  <si>
    <t>29.06-05.07</t>
  </si>
  <si>
    <t>июль</t>
  </si>
  <si>
    <t>29.07-02.08</t>
  </si>
  <si>
    <t>август</t>
  </si>
  <si>
    <t>по профилю специальности</t>
  </si>
  <si>
    <t>преддипломная</t>
  </si>
  <si>
    <t>недель</t>
  </si>
  <si>
    <t>часов</t>
  </si>
  <si>
    <t>II</t>
  </si>
  <si>
    <t>OУ</t>
  </si>
  <si>
    <t>::</t>
  </si>
  <si>
    <t>=</t>
  </si>
  <si>
    <t>OО</t>
  </si>
  <si>
    <t>III</t>
  </si>
  <si>
    <t>x</t>
  </si>
  <si>
    <t>D</t>
  </si>
  <si>
    <t>Обозначения:</t>
  </si>
  <si>
    <t>Промежуточная аттестация</t>
  </si>
  <si>
    <t>Каникулы</t>
  </si>
  <si>
    <t>I</t>
  </si>
  <si>
    <t>Кабинеты:</t>
  </si>
  <si>
    <t>инженерной графики</t>
  </si>
  <si>
    <t>Лаборатории:</t>
  </si>
  <si>
    <t>электротехники и электроники</t>
  </si>
  <si>
    <t>Мастерские:</t>
  </si>
  <si>
    <t>Спортивный комплекс:</t>
  </si>
  <si>
    <t>спортивный зал</t>
  </si>
  <si>
    <t>открытый стадион широкого профиля с элементами полосы препятствий</t>
  </si>
  <si>
    <t>Залы</t>
  </si>
  <si>
    <t>математики</t>
  </si>
  <si>
    <t>экономики и менеджмента</t>
  </si>
  <si>
    <t>информатики и информационных технологий в профессиональной деятельности</t>
  </si>
  <si>
    <t>метрологии, стандартизации и сертификации</t>
  </si>
  <si>
    <t>гуманитарных дисциплин</t>
  </si>
  <si>
    <t>слесарно-сборочные</t>
  </si>
  <si>
    <t>стрелковый тир (включая электронный) или место для стрельбы</t>
  </si>
  <si>
    <t>социально-экономических дисциплин</t>
  </si>
  <si>
    <t>актовый зал</t>
  </si>
  <si>
    <t>библиотека, читальный зал с выходом в сеть Интернет</t>
  </si>
  <si>
    <t>иностранного языка</t>
  </si>
  <si>
    <t>охраны  труда</t>
  </si>
  <si>
    <t>1/2/-</t>
  </si>
  <si>
    <t>-/10/4</t>
  </si>
  <si>
    <t>4.  Производственная (профессиональная) практика</t>
  </si>
  <si>
    <t>Производственная (профессиональная) практика</t>
  </si>
  <si>
    <t>Семестр</t>
  </si>
  <si>
    <t>Недель</t>
  </si>
  <si>
    <t>УП</t>
  </si>
  <si>
    <t>Практика преддипломная (квалификационная)</t>
  </si>
  <si>
    <t>Согласовано:</t>
  </si>
  <si>
    <t>Зам директора по УР ___________ Ф.М.Тимофеева</t>
  </si>
  <si>
    <t>5. Государственная (итоговая) аттестация</t>
  </si>
  <si>
    <t>Председатели МК:</t>
  </si>
  <si>
    <t xml:space="preserve">Профессиональных дисциплин _________И.М. Кизилова </t>
  </si>
  <si>
    <t>8</t>
  </si>
  <si>
    <t>русского языка и литературы</t>
  </si>
  <si>
    <t>истории и обществознания</t>
  </si>
  <si>
    <t>химии и биологии</t>
  </si>
  <si>
    <t>ОБЖ и безопасности жизнедеятельности</t>
  </si>
  <si>
    <t>физики</t>
  </si>
  <si>
    <t>6. Перечень кабинетов, лабораторий, мастерских и др.</t>
  </si>
  <si>
    <t>УЧЕБНЫЙ ПЛАН</t>
  </si>
  <si>
    <t>Киришский  политехнический техникум</t>
  </si>
  <si>
    <t>наименование образовательного учреждения</t>
  </si>
  <si>
    <t>код и наименование  специальности</t>
  </si>
  <si>
    <t>базовой подготовки</t>
  </si>
  <si>
    <t>Форма обучения: Очная</t>
  </si>
  <si>
    <t>Нормативная срок обучения: 3 года 10 месяцев</t>
  </si>
  <si>
    <t>на базе основного общего образования</t>
  </si>
  <si>
    <t xml:space="preserve"> Государственная (итоговая) аттестация</t>
  </si>
  <si>
    <t>Производственная практика (практика по профилю специальности)</t>
  </si>
  <si>
    <t>Производственная практика (преддипломная практика)</t>
  </si>
  <si>
    <t>Математический и общий естественнонаучный цикл</t>
  </si>
  <si>
    <t>-/4/-</t>
  </si>
  <si>
    <t>ПМ.05</t>
  </si>
  <si>
    <t>МДК.05.01</t>
  </si>
  <si>
    <t>МДК.05.02</t>
  </si>
  <si>
    <t>ПП 05</t>
  </si>
  <si>
    <t>Выполнение работ по профессии рабочих (Оператор технологических установок)</t>
  </si>
  <si>
    <t>Производственная практика по ПМ 05</t>
  </si>
  <si>
    <t>ОДБ.10</t>
  </si>
  <si>
    <t>Экология</t>
  </si>
  <si>
    <t>География</t>
  </si>
  <si>
    <t xml:space="preserve"> Ленинградской области</t>
  </si>
  <si>
    <t xml:space="preserve"> среднего профессионального образования по  специальности</t>
  </si>
  <si>
    <t>Государственная (итоговая) аттестация, недель</t>
  </si>
  <si>
    <t xml:space="preserve">Информатика </t>
  </si>
  <si>
    <t>18.02.09 Переработка нефти и газа</t>
  </si>
  <si>
    <t>Квалификация: Техник - технолог</t>
  </si>
  <si>
    <t>Утверждено</t>
  </si>
  <si>
    <t xml:space="preserve">Государственного автономного профессионального образовательного учреждения  </t>
  </si>
  <si>
    <t>Органическая химия</t>
  </si>
  <si>
    <t>Аналитическая химия</t>
  </si>
  <si>
    <t>Физическая и коллоидная химия</t>
  </si>
  <si>
    <t>Теоретические основы химической технологии</t>
  </si>
  <si>
    <t xml:space="preserve">Процессы и аппараты </t>
  </si>
  <si>
    <t>Основы автоматизации технологических процессов</t>
  </si>
  <si>
    <t>Основы экономики</t>
  </si>
  <si>
    <t>Введение в специальность</t>
  </si>
  <si>
    <t>Эксплуатация технологического оборудования</t>
  </si>
  <si>
    <t xml:space="preserve">УП </t>
  </si>
  <si>
    <t>Ведение технологического процесса на установках I и II категорий</t>
  </si>
  <si>
    <t>Управление технологическим процессом</t>
  </si>
  <si>
    <t>Предупреждение и устранение возникающих производственных инцидентов</t>
  </si>
  <si>
    <t>Промышленная безопасность</t>
  </si>
  <si>
    <t>Организация работы коллектива подразделения</t>
  </si>
  <si>
    <t>Основы управления персоналом</t>
  </si>
  <si>
    <t>Учебная практика по ПМ 01</t>
  </si>
  <si>
    <t>Теоретическая подготовка к профессиональной деятельности</t>
  </si>
  <si>
    <t xml:space="preserve">Общая и неорганическая химия </t>
  </si>
  <si>
    <t>Правовое обеспечение профессиональной деятельности</t>
  </si>
  <si>
    <t>Учебная практика по ПМ 05 (слесарная в мастерской)</t>
  </si>
  <si>
    <t>Учебная практика по ПМ 01 (По оборудованию в мастерской)</t>
  </si>
  <si>
    <t>Производственная практика по ПМ 01 (На предприятии в ремонтном цехе)</t>
  </si>
  <si>
    <t>Учебная практика по ПМ 05 (операторов в мастерской)</t>
  </si>
  <si>
    <t>Производственная практика по ПМ 05 (Оператор на прдприятии)</t>
  </si>
  <si>
    <t>Производственная практика по ПМ 02, ПМ03, ПМ 04 (Оператор на предприятии)</t>
  </si>
  <si>
    <t>химических дисциплин</t>
  </si>
  <si>
    <t xml:space="preserve">экологии природопользования </t>
  </si>
  <si>
    <t>оганической химии</t>
  </si>
  <si>
    <t>физической и коллоидной химии</t>
  </si>
  <si>
    <t>аналитической химии</t>
  </si>
  <si>
    <t>процессов и аппаратов</t>
  </si>
  <si>
    <t>автоматизации технологических процессов переработки нефти и газа</t>
  </si>
  <si>
    <t>химии и технологии нефти и газа</t>
  </si>
  <si>
    <t>технического анализа и контроля производства</t>
  </si>
  <si>
    <t>оборудования нефтегазоперерабатывающего производства</t>
  </si>
  <si>
    <t>Русский язык</t>
  </si>
  <si>
    <t>Литература</t>
  </si>
  <si>
    <t>Основы безопасности жизнедеятельности</t>
  </si>
  <si>
    <t>По выбору из обязательных предметных областей</t>
  </si>
  <si>
    <t>Астрономия</t>
  </si>
  <si>
    <t>Экономика отрасли</t>
  </si>
  <si>
    <t>Технический анализ и контроль производства</t>
  </si>
  <si>
    <t>МДК.04.02</t>
  </si>
  <si>
    <t>3,4,5</t>
  </si>
  <si>
    <t>Нефтепереработки   ____________ Т.А. Круглова</t>
  </si>
  <si>
    <t>Основы предпринимательства</t>
  </si>
  <si>
    <t>Технологическое оборудование и коммуникации</t>
  </si>
  <si>
    <t>Э,2</t>
  </si>
  <si>
    <t>-/2/1</t>
  </si>
  <si>
    <t>-/8/3</t>
  </si>
  <si>
    <t>дз,2</t>
  </si>
  <si>
    <t>дз,1</t>
  </si>
  <si>
    <t>дз,3</t>
  </si>
  <si>
    <t>дз, 3</t>
  </si>
  <si>
    <t>дз, 8</t>
  </si>
  <si>
    <t>дз,4</t>
  </si>
  <si>
    <t>Э,4</t>
  </si>
  <si>
    <t>Э, 6</t>
  </si>
  <si>
    <t>дз, 6</t>
  </si>
  <si>
    <t>дз,5</t>
  </si>
  <si>
    <t>дз, 4</t>
  </si>
  <si>
    <t>дз, 7</t>
  </si>
  <si>
    <t>Э,7</t>
  </si>
  <si>
    <t>-/15/4</t>
  </si>
  <si>
    <t>Эк</t>
  </si>
  <si>
    <t>Э, 7</t>
  </si>
  <si>
    <t xml:space="preserve">дз, 3, </t>
  </si>
  <si>
    <t xml:space="preserve">УП 05.01 </t>
  </si>
  <si>
    <t>УП 05.02</t>
  </si>
  <si>
    <t>Учебная практика по выполнению слесарных и слесарно-сборочных работ</t>
  </si>
  <si>
    <t>Учебная практика по работе оператора технологических установок</t>
  </si>
  <si>
    <t>4,6,8</t>
  </si>
  <si>
    <t xml:space="preserve">дз, 5, </t>
  </si>
  <si>
    <t>-/11/5</t>
  </si>
  <si>
    <t xml:space="preserve">                    </t>
  </si>
  <si>
    <t>Математика</t>
  </si>
  <si>
    <t>Дополнительные учебные дисциплины</t>
  </si>
  <si>
    <t>УД.01</t>
  </si>
  <si>
    <t>ВЧ.06</t>
  </si>
  <si>
    <t xml:space="preserve">распоряжением ГАПОУ ЛО </t>
  </si>
  <si>
    <t>«Киришский политехнический</t>
  </si>
  <si>
    <t xml:space="preserve"> техникум от «21» мая 2018 г. № 214</t>
  </si>
  <si>
    <t>ОДБ.11</t>
  </si>
  <si>
    <t>ОДБ. 12</t>
  </si>
  <si>
    <t>ОГСЭ.05</t>
  </si>
  <si>
    <t>Психология общения</t>
  </si>
  <si>
    <t>ОП.13</t>
  </si>
  <si>
    <t>ОП.14</t>
  </si>
  <si>
    <t>Финансовая грамотность</t>
  </si>
  <si>
    <t>Материаловедение</t>
  </si>
  <si>
    <t>ОП.16</t>
  </si>
  <si>
    <t>ОП.17</t>
  </si>
  <si>
    <t>ОП.18</t>
  </si>
  <si>
    <t>Инженерная и компьютерная графика</t>
  </si>
  <si>
    <t>ОП.19</t>
  </si>
  <si>
    <t>ОП.20</t>
  </si>
  <si>
    <t>Основы препринимательства</t>
  </si>
  <si>
    <t>ОП.21</t>
  </si>
  <si>
    <t>Основы проектирования и конструирования оборудования нефтехимических производств</t>
  </si>
  <si>
    <t>УП.02</t>
  </si>
  <si>
    <t>учебная практика</t>
  </si>
  <si>
    <t>УП 04.01</t>
  </si>
  <si>
    <t>Оценка качества выпускаемых компонентов и товарной продукции объектов переработки нефти и газа</t>
  </si>
  <si>
    <t>УП.03</t>
  </si>
  <si>
    <t>ПП.03</t>
  </si>
  <si>
    <t>МДК.03.01</t>
  </si>
  <si>
    <t>зач 6</t>
  </si>
  <si>
    <t>зач 4,6,дз7</t>
  </si>
  <si>
    <t>дз,6</t>
  </si>
  <si>
    <t>Э, 4</t>
  </si>
  <si>
    <t>Э, 5</t>
  </si>
  <si>
    <t>дз, 5</t>
  </si>
  <si>
    <t>Э, 6, 7</t>
  </si>
  <si>
    <t>Зам директора по УПР ___________ И.Ю.Кокшарова</t>
  </si>
  <si>
    <t>ИП</t>
  </si>
  <si>
    <t>индивидуальный проект</t>
  </si>
  <si>
    <t>Эк,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</si>
</sst>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4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16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Sylfaen"/>
      <family val="1"/>
      <charset val="204"/>
    </font>
    <font>
      <sz val="10"/>
      <name val="Sylfaen"/>
      <family val="1"/>
      <charset val="204"/>
    </font>
    <font>
      <b/>
      <sz val="11"/>
      <name val="Sylfaen"/>
      <family val="1"/>
      <charset val="204"/>
    </font>
    <font>
      <sz val="8"/>
      <name val="Arial Cyr"/>
      <charset val="204"/>
    </font>
    <font>
      <u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Symbol"/>
      <family val="1"/>
      <charset val="2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 Cyr"/>
      <charset val="204"/>
    </font>
    <font>
      <sz val="11"/>
      <name val="Arial Cyr"/>
      <family val="2"/>
      <charset val="204"/>
    </font>
    <font>
      <sz val="14"/>
      <name val="Arial Cyr"/>
      <charset val="204"/>
    </font>
    <font>
      <sz val="9"/>
      <name val="Arial Cyr"/>
      <family val="2"/>
      <charset val="204"/>
    </font>
    <font>
      <b/>
      <i/>
      <u/>
      <sz val="16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Narrow"/>
      <family val="2"/>
      <charset val="204"/>
    </font>
    <font>
      <sz val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b/>
      <u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CCFF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8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/>
    <xf numFmtId="0" fontId="3" fillId="0" borderId="2" xfId="0" applyFont="1" applyBorder="1"/>
    <xf numFmtId="0" fontId="3" fillId="0" borderId="0" xfId="0" applyFont="1" applyBorder="1"/>
    <xf numFmtId="0" fontId="3" fillId="2" borderId="0" xfId="0" applyFont="1" applyFill="1"/>
    <xf numFmtId="0" fontId="3" fillId="0" borderId="4" xfId="0" applyFont="1" applyBorder="1"/>
    <xf numFmtId="0" fontId="3" fillId="0" borderId="0" xfId="0" applyFont="1" applyFill="1"/>
    <xf numFmtId="0" fontId="3" fillId="0" borderId="5" xfId="0" applyFont="1" applyBorder="1"/>
    <xf numFmtId="0" fontId="3" fillId="4" borderId="0" xfId="0" applyFont="1" applyFill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0" fontId="21" fillId="0" borderId="24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0" fillId="0" borderId="27" xfId="0" applyFont="1" applyBorder="1" applyAlignment="1">
      <alignment horizontal="center" vertical="center"/>
    </xf>
    <xf numFmtId="0" fontId="19" fillId="0" borderId="28" xfId="0" applyFont="1" applyBorder="1"/>
    <xf numFmtId="0" fontId="19" fillId="0" borderId="28" xfId="0" applyFont="1" applyBorder="1" applyAlignment="1">
      <alignment horizontal="center" textRotation="90"/>
    </xf>
    <xf numFmtId="0" fontId="19" fillId="0" borderId="29" xfId="0" applyFont="1" applyBorder="1" applyAlignment="1">
      <alignment horizontal="center" vertical="center"/>
    </xf>
    <xf numFmtId="164" fontId="20" fillId="0" borderId="30" xfId="0" applyNumberFormat="1" applyFont="1" applyBorder="1" applyAlignment="1">
      <alignment horizontal="center" vertical="center"/>
    </xf>
    <xf numFmtId="49" fontId="20" fillId="0" borderId="18" xfId="0" applyNumberFormat="1" applyFont="1" applyBorder="1" applyAlignment="1">
      <alignment horizontal="center" vertical="center"/>
    </xf>
    <xf numFmtId="164" fontId="20" fillId="0" borderId="17" xfId="0" applyNumberFormat="1" applyFont="1" applyBorder="1" applyAlignment="1">
      <alignment horizontal="center" vertical="center"/>
    </xf>
    <xf numFmtId="49" fontId="20" fillId="0" borderId="28" xfId="0" applyNumberFormat="1" applyFont="1" applyBorder="1" applyAlignment="1">
      <alignment horizontal="center" vertical="center"/>
    </xf>
    <xf numFmtId="164" fontId="20" fillId="0" borderId="28" xfId="0" applyNumberFormat="1" applyFont="1" applyBorder="1" applyAlignment="1">
      <alignment horizontal="center" vertical="center"/>
    </xf>
    <xf numFmtId="49" fontId="20" fillId="0" borderId="29" xfId="0" applyNumberFormat="1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49" fontId="20" fillId="0" borderId="35" xfId="0" applyNumberFormat="1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4" fillId="0" borderId="0" xfId="0" applyFont="1" applyBorder="1" applyAlignment="1">
      <alignment horizontal="center" vertical="center" textRotation="90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/>
    </xf>
    <xf numFmtId="0" fontId="20" fillId="0" borderId="2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vertical="top" wrapText="1"/>
    </xf>
    <xf numFmtId="0" fontId="19" fillId="0" borderId="2" xfId="0" applyFont="1" applyBorder="1"/>
    <xf numFmtId="0" fontId="23" fillId="0" borderId="17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textRotation="90"/>
    </xf>
    <xf numFmtId="0" fontId="25" fillId="0" borderId="27" xfId="0" applyFont="1" applyBorder="1" applyAlignment="1">
      <alignment horizontal="center" vertical="center"/>
    </xf>
    <xf numFmtId="49" fontId="22" fillId="0" borderId="27" xfId="0" applyNumberFormat="1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 textRotation="90"/>
    </xf>
    <xf numFmtId="0" fontId="21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textRotation="90" wrapText="1"/>
    </xf>
    <xf numFmtId="0" fontId="9" fillId="0" borderId="28" xfId="0" applyFont="1" applyBorder="1" applyAlignment="1">
      <alignment horizontal="center" vertical="center" textRotation="90" wrapText="1"/>
    </xf>
    <xf numFmtId="0" fontId="19" fillId="0" borderId="34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textRotation="90" wrapText="1"/>
    </xf>
    <xf numFmtId="0" fontId="9" fillId="0" borderId="28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3" borderId="0" xfId="0" applyFont="1" applyFill="1"/>
    <xf numFmtId="0" fontId="8" fillId="3" borderId="0" xfId="0" applyFont="1" applyFill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8" fillId="3" borderId="33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3" xfId="0" applyFont="1" applyBorder="1"/>
    <xf numFmtId="0" fontId="3" fillId="0" borderId="14" xfId="0" applyFont="1" applyBorder="1"/>
    <xf numFmtId="0" fontId="3" fillId="0" borderId="15" xfId="0" applyFont="1" applyBorder="1"/>
    <xf numFmtId="0" fontId="5" fillId="0" borderId="9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8" fillId="5" borderId="50" xfId="0" applyFont="1" applyFill="1" applyBorder="1" applyAlignment="1">
      <alignment horizontal="center"/>
    </xf>
    <xf numFmtId="0" fontId="8" fillId="5" borderId="56" xfId="0" applyFont="1" applyFill="1" applyBorder="1" applyAlignment="1">
      <alignment horizontal="left"/>
    </xf>
    <xf numFmtId="0" fontId="5" fillId="5" borderId="57" xfId="0" applyFont="1" applyFill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8" fillId="3" borderId="58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left"/>
    </xf>
    <xf numFmtId="0" fontId="3" fillId="0" borderId="59" xfId="0" applyFont="1" applyFill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8" fillId="7" borderId="62" xfId="0" applyFont="1" applyFill="1" applyBorder="1" applyAlignment="1">
      <alignment horizontal="center" vertical="top" wrapText="1"/>
    </xf>
    <xf numFmtId="0" fontId="5" fillId="7" borderId="63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5" fillId="7" borderId="20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3" fillId="7" borderId="0" xfId="0" applyFont="1" applyFill="1"/>
    <xf numFmtId="0" fontId="5" fillId="7" borderId="33" xfId="0" applyFont="1" applyFill="1" applyBorder="1" applyAlignment="1">
      <alignment horizontal="center"/>
    </xf>
    <xf numFmtId="0" fontId="5" fillId="7" borderId="40" xfId="0" applyFont="1" applyFill="1" applyBorder="1" applyAlignment="1">
      <alignment horizontal="center"/>
    </xf>
    <xf numFmtId="0" fontId="7" fillId="7" borderId="0" xfId="0" applyFont="1" applyFill="1"/>
    <xf numFmtId="0" fontId="5" fillId="7" borderId="7" xfId="0" applyFont="1" applyFill="1" applyBorder="1" applyAlignment="1">
      <alignment horizontal="center"/>
    </xf>
    <xf numFmtId="0" fontId="5" fillId="7" borderId="61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0" xfId="0" applyFont="1" applyFill="1"/>
    <xf numFmtId="0" fontId="3" fillId="8" borderId="64" xfId="0" applyFont="1" applyFill="1" applyBorder="1" applyAlignment="1">
      <alignment horizontal="center"/>
    </xf>
    <xf numFmtId="0" fontId="3" fillId="8" borderId="22" xfId="0" applyFont="1" applyFill="1" applyBorder="1" applyAlignment="1">
      <alignment horizontal="center"/>
    </xf>
    <xf numFmtId="0" fontId="3" fillId="8" borderId="23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3" fillId="10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/>
    <xf numFmtId="49" fontId="0" fillId="0" borderId="0" xfId="0" applyNumberFormat="1" applyFont="1"/>
    <xf numFmtId="0" fontId="6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31" fillId="0" borderId="0" xfId="0" applyFont="1" applyFill="1"/>
    <xf numFmtId="49" fontId="0" fillId="0" borderId="0" xfId="0" applyNumberFormat="1" applyFont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0" fontId="2" fillId="0" borderId="0" xfId="0" applyFont="1"/>
    <xf numFmtId="0" fontId="6" fillId="0" borderId="6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left" vertical="center" wrapText="1"/>
    </xf>
    <xf numFmtId="0" fontId="2" fillId="0" borderId="0" xfId="0" applyFont="1" applyBorder="1"/>
    <xf numFmtId="49" fontId="3" fillId="0" borderId="0" xfId="0" applyNumberFormat="1" applyFont="1"/>
    <xf numFmtId="0" fontId="5" fillId="10" borderId="50" xfId="0" applyFont="1" applyFill="1" applyBorder="1" applyAlignment="1">
      <alignment horizontal="center"/>
    </xf>
    <xf numFmtId="0" fontId="5" fillId="10" borderId="51" xfId="0" applyFont="1" applyFill="1" applyBorder="1" applyAlignment="1">
      <alignment horizontal="center"/>
    </xf>
    <xf numFmtId="0" fontId="8" fillId="11" borderId="17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0" fillId="10" borderId="67" xfId="0" applyFont="1" applyFill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0" fontId="3" fillId="9" borderId="69" xfId="0" applyFont="1" applyFill="1" applyBorder="1" applyAlignment="1">
      <alignment horizontal="center"/>
    </xf>
    <xf numFmtId="0" fontId="5" fillId="7" borderId="59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3" fillId="0" borderId="43" xfId="0" applyFont="1" applyBorder="1"/>
    <xf numFmtId="0" fontId="3" fillId="9" borderId="70" xfId="0" applyFont="1" applyFill="1" applyBorder="1" applyAlignment="1">
      <alignment horizontal="center"/>
    </xf>
    <xf numFmtId="0" fontId="7" fillId="9" borderId="22" xfId="0" applyFont="1" applyFill="1" applyBorder="1" applyAlignment="1">
      <alignment horizontal="center"/>
    </xf>
    <xf numFmtId="0" fontId="9" fillId="0" borderId="4" xfId="0" applyFont="1" applyBorder="1" applyAlignment="1">
      <alignment vertical="top" wrapText="1"/>
    </xf>
    <xf numFmtId="0" fontId="9" fillId="4" borderId="4" xfId="0" applyFont="1" applyFill="1" applyBorder="1" applyAlignment="1">
      <alignment vertical="top" wrapText="1"/>
    </xf>
    <xf numFmtId="0" fontId="9" fillId="0" borderId="16" xfId="0" applyFont="1" applyBorder="1"/>
    <xf numFmtId="0" fontId="8" fillId="6" borderId="18" xfId="0" applyFont="1" applyFill="1" applyBorder="1"/>
    <xf numFmtId="0" fontId="9" fillId="4" borderId="4" xfId="0" applyFont="1" applyFill="1" applyBorder="1"/>
    <xf numFmtId="0" fontId="9" fillId="0" borderId="46" xfId="0" applyFont="1" applyBorder="1" applyAlignment="1">
      <alignment horizontal="center" vertical="top" wrapText="1"/>
    </xf>
    <xf numFmtId="0" fontId="9" fillId="8" borderId="7" xfId="0" applyFont="1" applyFill="1" applyBorder="1" applyAlignment="1">
      <alignment horizontal="center" vertical="top" wrapText="1"/>
    </xf>
    <xf numFmtId="0" fontId="8" fillId="7" borderId="7" xfId="0" applyFont="1" applyFill="1" applyBorder="1" applyAlignment="1">
      <alignment horizontal="center" vertical="top" wrapText="1"/>
    </xf>
    <xf numFmtId="0" fontId="8" fillId="7" borderId="8" xfId="0" applyFont="1" applyFill="1" applyBorder="1" applyAlignment="1">
      <alignment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wrapText="1"/>
    </xf>
    <xf numFmtId="0" fontId="5" fillId="0" borderId="6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3" fillId="0" borderId="44" xfId="0" applyFont="1" applyBorder="1"/>
    <xf numFmtId="0" fontId="3" fillId="0" borderId="49" xfId="0" applyFont="1" applyBorder="1"/>
    <xf numFmtId="0" fontId="3" fillId="0" borderId="21" xfId="0" applyFont="1" applyBorder="1"/>
    <xf numFmtId="0" fontId="9" fillId="0" borderId="62" xfId="0" applyFont="1" applyFill="1" applyBorder="1" applyAlignment="1">
      <alignment horizontal="center" vertical="top" wrapText="1"/>
    </xf>
    <xf numFmtId="0" fontId="9" fillId="0" borderId="40" xfId="0" applyFont="1" applyFill="1" applyBorder="1" applyAlignment="1">
      <alignment wrapText="1"/>
    </xf>
    <xf numFmtId="0" fontId="3" fillId="0" borderId="6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7" fillId="9" borderId="67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8" fillId="0" borderId="10" xfId="0" applyFont="1" applyBorder="1"/>
    <xf numFmtId="0" fontId="5" fillId="0" borderId="24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8" fillId="0" borderId="15" xfId="0" applyFont="1" applyBorder="1"/>
    <xf numFmtId="0" fontId="5" fillId="0" borderId="49" xfId="0" applyFon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/>
    <xf numFmtId="0" fontId="8" fillId="3" borderId="17" xfId="0" applyFont="1" applyFill="1" applyBorder="1" applyAlignment="1">
      <alignment horizontal="center"/>
    </xf>
    <xf numFmtId="0" fontId="8" fillId="3" borderId="18" xfId="0" applyFont="1" applyFill="1" applyBorder="1"/>
    <xf numFmtId="0" fontId="5" fillId="3" borderId="18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center"/>
    </xf>
    <xf numFmtId="0" fontId="3" fillId="0" borderId="71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9" xfId="0" applyFont="1" applyBorder="1"/>
    <xf numFmtId="0" fontId="3" fillId="0" borderId="10" xfId="0" applyFont="1" applyBorder="1"/>
    <xf numFmtId="0" fontId="5" fillId="3" borderId="58" xfId="0" applyFont="1" applyFill="1" applyBorder="1" applyAlignment="1">
      <alignment horizontal="center"/>
    </xf>
    <xf numFmtId="0" fontId="5" fillId="5" borderId="72" xfId="0" applyFont="1" applyFill="1" applyBorder="1" applyAlignment="1">
      <alignment horizontal="center"/>
    </xf>
    <xf numFmtId="0" fontId="3" fillId="5" borderId="57" xfId="0" applyFont="1" applyFill="1" applyBorder="1" applyAlignment="1">
      <alignment horizontal="center"/>
    </xf>
    <xf numFmtId="49" fontId="28" fillId="3" borderId="58" xfId="0" applyNumberFormat="1" applyFont="1" applyFill="1" applyBorder="1" applyAlignment="1">
      <alignment horizontal="center"/>
    </xf>
    <xf numFmtId="49" fontId="29" fillId="0" borderId="7" xfId="0" applyNumberFormat="1" applyFont="1" applyBorder="1" applyAlignment="1">
      <alignment horizontal="center" vertical="center"/>
    </xf>
    <xf numFmtId="0" fontId="3" fillId="6" borderId="58" xfId="0" applyFont="1" applyFill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49" fontId="29" fillId="7" borderId="7" xfId="0" applyNumberFormat="1" applyFont="1" applyFill="1" applyBorder="1" applyAlignment="1">
      <alignment horizontal="center" vertical="center"/>
    </xf>
    <xf numFmtId="0" fontId="5" fillId="5" borderId="56" xfId="0" applyFont="1" applyFill="1" applyBorder="1" applyAlignment="1">
      <alignment horizontal="center"/>
    </xf>
    <xf numFmtId="0" fontId="1" fillId="0" borderId="61" xfId="0" applyFont="1" applyFill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5" fillId="6" borderId="39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5" fillId="7" borderId="67" xfId="0" applyFont="1" applyFill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19" fillId="0" borderId="2" xfId="0" applyFont="1" applyBorder="1" applyAlignment="1">
      <alignment horizontal="left" vertical="top" wrapText="1"/>
    </xf>
    <xf numFmtId="0" fontId="21" fillId="0" borderId="0" xfId="0" applyFont="1" applyBorder="1"/>
    <xf numFmtId="0" fontId="26" fillId="0" borderId="0" xfId="0" applyFont="1"/>
    <xf numFmtId="0" fontId="30" fillId="0" borderId="0" xfId="0" applyFont="1"/>
    <xf numFmtId="0" fontId="36" fillId="0" borderId="0" xfId="0" applyFont="1" applyAlignment="1">
      <alignment horizontal="right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justify"/>
    </xf>
    <xf numFmtId="0" fontId="33" fillId="0" borderId="0" xfId="0" applyFont="1"/>
    <xf numFmtId="0" fontId="42" fillId="0" borderId="0" xfId="0" applyFont="1"/>
    <xf numFmtId="0" fontId="21" fillId="0" borderId="17" xfId="0" applyFont="1" applyBorder="1"/>
    <xf numFmtId="0" fontId="20" fillId="0" borderId="0" xfId="0" applyFont="1"/>
    <xf numFmtId="0" fontId="34" fillId="0" borderId="0" xfId="0" applyFont="1"/>
    <xf numFmtId="0" fontId="21" fillId="0" borderId="27" xfId="0" applyFont="1" applyBorder="1" applyAlignment="1">
      <alignment horizontal="center" vertical="center"/>
    </xf>
    <xf numFmtId="0" fontId="3" fillId="6" borderId="36" xfId="0" applyFont="1" applyFill="1" applyBorder="1" applyAlignment="1">
      <alignment horizontal="center"/>
    </xf>
    <xf numFmtId="49" fontId="29" fillId="0" borderId="67" xfId="0" applyNumberFormat="1" applyFont="1" applyBorder="1" applyAlignment="1">
      <alignment horizontal="center" vertical="center"/>
    </xf>
    <xf numFmtId="49" fontId="29" fillId="0" borderId="22" xfId="0" applyNumberFormat="1" applyFont="1" applyBorder="1" applyAlignment="1">
      <alignment horizontal="center" vertical="center"/>
    </xf>
    <xf numFmtId="49" fontId="28" fillId="3" borderId="27" xfId="0" applyNumberFormat="1" applyFont="1" applyFill="1" applyBorder="1" applyAlignment="1">
      <alignment horizontal="center"/>
    </xf>
    <xf numFmtId="49" fontId="29" fillId="8" borderId="22" xfId="0" applyNumberFormat="1" applyFont="1" applyFill="1" applyBorder="1" applyAlignment="1">
      <alignment horizontal="center" vertical="center"/>
    </xf>
    <xf numFmtId="0" fontId="5" fillId="7" borderId="50" xfId="0" applyFont="1" applyFill="1" applyBorder="1" applyAlignment="1">
      <alignment horizontal="center"/>
    </xf>
    <xf numFmtId="0" fontId="5" fillId="7" borderId="51" xfId="0" applyFont="1" applyFill="1" applyBorder="1" applyAlignment="1">
      <alignment horizontal="center"/>
    </xf>
    <xf numFmtId="0" fontId="9" fillId="8" borderId="65" xfId="0" applyFont="1" applyFill="1" applyBorder="1" applyAlignment="1">
      <alignment horizontal="center" vertical="top" wrapText="1"/>
    </xf>
    <xf numFmtId="0" fontId="3" fillId="8" borderId="55" xfId="0" applyFont="1" applyFill="1" applyBorder="1" applyAlignment="1">
      <alignment horizontal="center"/>
    </xf>
    <xf numFmtId="0" fontId="3" fillId="8" borderId="49" xfId="0" applyFont="1" applyFill="1" applyBorder="1" applyAlignment="1">
      <alignment horizontal="center"/>
    </xf>
    <xf numFmtId="0" fontId="5" fillId="7" borderId="76" xfId="0" applyFont="1" applyFill="1" applyBorder="1" applyAlignment="1">
      <alignment horizontal="center"/>
    </xf>
    <xf numFmtId="0" fontId="5" fillId="7" borderId="74" xfId="0" applyFont="1" applyFill="1" applyBorder="1" applyAlignment="1">
      <alignment horizontal="center"/>
    </xf>
    <xf numFmtId="0" fontId="9" fillId="0" borderId="73" xfId="0" applyFont="1" applyBorder="1" applyAlignment="1">
      <alignment horizontal="center" vertical="top" wrapText="1"/>
    </xf>
    <xf numFmtId="0" fontId="9" fillId="4" borderId="10" xfId="0" applyFont="1" applyFill="1" applyBorder="1" applyAlignment="1">
      <alignment vertical="top" wrapText="1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8" fillId="7" borderId="40" xfId="0" applyFont="1" applyFill="1" applyBorder="1" applyAlignment="1">
      <alignment horizontal="justify" vertical="top" wrapText="1"/>
    </xf>
    <xf numFmtId="49" fontId="7" fillId="12" borderId="77" xfId="0" applyNumberFormat="1" applyFont="1" applyFill="1" applyBorder="1" applyAlignment="1">
      <alignment horizontal="center"/>
    </xf>
    <xf numFmtId="0" fontId="5" fillId="7" borderId="45" xfId="0" applyFont="1" applyFill="1" applyBorder="1" applyAlignment="1">
      <alignment horizontal="center"/>
    </xf>
    <xf numFmtId="0" fontId="5" fillId="7" borderId="26" xfId="0" applyFont="1" applyFill="1" applyBorder="1" applyAlignment="1">
      <alignment horizontal="center"/>
    </xf>
    <xf numFmtId="0" fontId="5" fillId="7" borderId="31" xfId="0" applyFont="1" applyFill="1" applyBorder="1" applyAlignment="1">
      <alignment horizontal="center"/>
    </xf>
    <xf numFmtId="0" fontId="3" fillId="0" borderId="10" xfId="0" applyFont="1" applyFill="1" applyBorder="1"/>
    <xf numFmtId="0" fontId="9" fillId="8" borderId="32" xfId="0" applyFont="1" applyFill="1" applyBorder="1" applyAlignment="1">
      <alignment horizontal="center" vertical="top" wrapText="1"/>
    </xf>
    <xf numFmtId="0" fontId="9" fillId="8" borderId="36" xfId="0" applyFont="1" applyFill="1" applyBorder="1" applyAlignment="1">
      <alignment wrapText="1"/>
    </xf>
    <xf numFmtId="0" fontId="3" fillId="8" borderId="15" xfId="0" applyFont="1" applyFill="1" applyBorder="1" applyAlignment="1"/>
    <xf numFmtId="49" fontId="29" fillId="10" borderId="22" xfId="0" applyNumberFormat="1" applyFont="1" applyFill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21" fillId="0" borderId="71" xfId="0" applyFont="1" applyBorder="1" applyAlignment="1">
      <alignment vertical="center"/>
    </xf>
    <xf numFmtId="0" fontId="9" fillId="4" borderId="5" xfId="0" applyFont="1" applyFill="1" applyBorder="1" applyAlignment="1">
      <alignment vertical="top" wrapText="1"/>
    </xf>
    <xf numFmtId="1" fontId="5" fillId="9" borderId="72" xfId="0" applyNumberFormat="1" applyFont="1" applyFill="1" applyBorder="1" applyAlignment="1">
      <alignment horizontal="center"/>
    </xf>
    <xf numFmtId="1" fontId="5" fillId="5" borderId="78" xfId="0" applyNumberFormat="1" applyFont="1" applyFill="1" applyBorder="1" applyAlignment="1">
      <alignment horizontal="center"/>
    </xf>
    <xf numFmtId="1" fontId="5" fillId="9" borderId="27" xfId="0" applyNumberFormat="1" applyFont="1" applyFill="1" applyBorder="1" applyAlignment="1">
      <alignment horizontal="center"/>
    </xf>
    <xf numFmtId="1" fontId="5" fillId="3" borderId="30" xfId="0" applyNumberFormat="1" applyFont="1" applyFill="1" applyBorder="1" applyAlignment="1">
      <alignment horizontal="center"/>
    </xf>
    <xf numFmtId="1" fontId="5" fillId="3" borderId="34" xfId="0" applyNumberFormat="1" applyFont="1" applyFill="1" applyBorder="1" applyAlignment="1">
      <alignment horizontal="center"/>
    </xf>
    <xf numFmtId="1" fontId="0" fillId="10" borderId="42" xfId="0" applyNumberFormat="1" applyFont="1" applyFill="1" applyBorder="1" applyAlignment="1">
      <alignment horizontal="center"/>
    </xf>
    <xf numFmtId="1" fontId="3" fillId="9" borderId="22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9" borderId="69" xfId="0" applyNumberFormat="1" applyFont="1" applyFill="1" applyBorder="1" applyAlignment="1">
      <alignment horizontal="center"/>
    </xf>
    <xf numFmtId="1" fontId="3" fillId="0" borderId="66" xfId="0" applyNumberFormat="1" applyFont="1" applyBorder="1" applyAlignment="1">
      <alignment horizontal="center"/>
    </xf>
    <xf numFmtId="1" fontId="5" fillId="6" borderId="30" xfId="0" applyNumberFormat="1" applyFont="1" applyFill="1" applyBorder="1" applyAlignment="1">
      <alignment horizontal="center"/>
    </xf>
    <xf numFmtId="1" fontId="3" fillId="9" borderId="67" xfId="0" applyNumberFormat="1" applyFont="1" applyFill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4" borderId="43" xfId="0" applyNumberFormat="1" applyFont="1" applyFill="1" applyBorder="1" applyAlignment="1">
      <alignment horizontal="center"/>
    </xf>
    <xf numFmtId="1" fontId="3" fillId="9" borderId="68" xfId="0" applyNumberFormat="1" applyFont="1" applyFill="1" applyBorder="1" applyAlignment="1">
      <alignment horizontal="center"/>
    </xf>
    <xf numFmtId="1" fontId="3" fillId="0" borderId="44" xfId="0" applyNumberFormat="1" applyFont="1" applyBorder="1" applyAlignment="1">
      <alignment horizontal="center"/>
    </xf>
    <xf numFmtId="1" fontId="5" fillId="9" borderId="77" xfId="0" applyNumberFormat="1" applyFont="1" applyFill="1" applyBorder="1" applyAlignment="1">
      <alignment horizontal="center"/>
    </xf>
    <xf numFmtId="1" fontId="5" fillId="7" borderId="47" xfId="0" applyNumberFormat="1" applyFont="1" applyFill="1" applyBorder="1" applyAlignment="1">
      <alignment horizontal="center"/>
    </xf>
    <xf numFmtId="1" fontId="3" fillId="9" borderId="70" xfId="0" applyNumberFormat="1" applyFont="1" applyFill="1" applyBorder="1" applyAlignment="1">
      <alignment horizontal="center"/>
    </xf>
    <xf numFmtId="1" fontId="5" fillId="7" borderId="78" xfId="0" applyNumberFormat="1" applyFont="1" applyFill="1" applyBorder="1" applyAlignment="1">
      <alignment horizontal="center"/>
    </xf>
    <xf numFmtId="1" fontId="5" fillId="9" borderId="70" xfId="0" applyNumberFormat="1" applyFont="1" applyFill="1" applyBorder="1" applyAlignment="1">
      <alignment horizontal="center"/>
    </xf>
    <xf numFmtId="1" fontId="3" fillId="8" borderId="43" xfId="0" applyNumberFormat="1" applyFont="1" applyFill="1" applyBorder="1" applyAlignment="1">
      <alignment horizontal="center"/>
    </xf>
    <xf numFmtId="1" fontId="5" fillId="0" borderId="71" xfId="0" applyNumberFormat="1" applyFont="1" applyBorder="1" applyAlignment="1">
      <alignment horizontal="center"/>
    </xf>
    <xf numFmtId="1" fontId="5" fillId="9" borderId="68" xfId="0" applyNumberFormat="1" applyFont="1" applyFill="1" applyBorder="1" applyAlignment="1">
      <alignment horizontal="center"/>
    </xf>
    <xf numFmtId="1" fontId="5" fillId="0" borderId="44" xfId="0" applyNumberFormat="1" applyFont="1" applyBorder="1" applyAlignment="1">
      <alignment horizontal="center"/>
    </xf>
    <xf numFmtId="1" fontId="5" fillId="5" borderId="72" xfId="0" applyNumberFormat="1" applyFont="1" applyFill="1" applyBorder="1" applyAlignment="1">
      <alignment horizontal="center"/>
    </xf>
    <xf numFmtId="1" fontId="5" fillId="3" borderId="27" xfId="0" applyNumberFormat="1" applyFont="1" applyFill="1" applyBorder="1" applyAlignment="1">
      <alignment horizontal="center"/>
    </xf>
    <xf numFmtId="1" fontId="1" fillId="0" borderId="67" xfId="0" applyNumberFormat="1" applyFont="1" applyFill="1" applyBorder="1" applyAlignment="1">
      <alignment horizontal="center"/>
    </xf>
    <xf numFmtId="1" fontId="3" fillId="0" borderId="22" xfId="0" applyNumberFormat="1" applyFont="1" applyBorder="1" applyAlignment="1">
      <alignment horizontal="center"/>
    </xf>
    <xf numFmtId="1" fontId="5" fillId="6" borderId="27" xfId="0" applyNumberFormat="1" applyFont="1" applyFill="1" applyBorder="1" applyAlignment="1">
      <alignment horizontal="center"/>
    </xf>
    <xf numFmtId="1" fontId="3" fillId="0" borderId="67" xfId="0" applyNumberFormat="1" applyFont="1" applyBorder="1" applyAlignment="1">
      <alignment horizontal="center"/>
    </xf>
    <xf numFmtId="1" fontId="3" fillId="0" borderId="68" xfId="0" applyNumberFormat="1" applyFont="1" applyBorder="1" applyAlignment="1">
      <alignment horizontal="center"/>
    </xf>
    <xf numFmtId="1" fontId="5" fillId="7" borderId="77" xfId="0" applyNumberFormat="1" applyFont="1" applyFill="1" applyBorder="1" applyAlignment="1">
      <alignment horizontal="center"/>
    </xf>
    <xf numFmtId="1" fontId="3" fillId="0" borderId="70" xfId="0" applyNumberFormat="1" applyFont="1" applyBorder="1" applyAlignment="1">
      <alignment horizontal="center"/>
    </xf>
    <xf numFmtId="1" fontId="3" fillId="8" borderId="68" xfId="0" applyNumberFormat="1" applyFont="1" applyFill="1" applyBorder="1" applyAlignment="1">
      <alignment horizontal="center"/>
    </xf>
    <xf numFmtId="1" fontId="5" fillId="7" borderId="72" xfId="0" applyNumberFormat="1" applyFont="1" applyFill="1" applyBorder="1" applyAlignment="1">
      <alignment horizontal="center"/>
    </xf>
    <xf numFmtId="1" fontId="5" fillId="0" borderId="68" xfId="0" applyNumberFormat="1" applyFont="1" applyBorder="1" applyAlignment="1">
      <alignment horizontal="center"/>
    </xf>
    <xf numFmtId="0" fontId="9" fillId="8" borderId="63" xfId="0" applyFont="1" applyFill="1" applyBorder="1" applyAlignment="1">
      <alignment wrapText="1"/>
    </xf>
    <xf numFmtId="0" fontId="9" fillId="8" borderId="3" xfId="0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8" fillId="7" borderId="58" xfId="0" applyFont="1" applyFill="1" applyBorder="1" applyAlignment="1">
      <alignment horizontal="center" vertical="top" wrapText="1"/>
    </xf>
    <xf numFmtId="0" fontId="8" fillId="12" borderId="18" xfId="0" applyFont="1" applyFill="1" applyBorder="1" applyAlignment="1">
      <alignment horizontal="justify" vertical="top" wrapText="1"/>
    </xf>
    <xf numFmtId="0" fontId="9" fillId="4" borderId="8" xfId="0" applyFont="1" applyFill="1" applyBorder="1" applyAlignment="1">
      <alignment wrapText="1"/>
    </xf>
    <xf numFmtId="0" fontId="8" fillId="12" borderId="18" xfId="0" applyFont="1" applyFill="1" applyBorder="1" applyAlignment="1">
      <alignment vertical="top" wrapText="1"/>
    </xf>
    <xf numFmtId="0" fontId="3" fillId="6" borderId="19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1" fontId="0" fillId="9" borderId="67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 vertical="top" wrapText="1"/>
    </xf>
    <xf numFmtId="1" fontId="1" fillId="0" borderId="77" xfId="0" applyNumberFormat="1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0" fillId="10" borderId="7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9" fillId="0" borderId="20" xfId="0" applyFont="1" applyBorder="1" applyAlignment="1">
      <alignment horizontal="center" vertical="top" wrapText="1"/>
    </xf>
    <xf numFmtId="0" fontId="9" fillId="0" borderId="8" xfId="0" applyFont="1" applyBorder="1" applyAlignment="1">
      <alignment vertical="top" wrapText="1"/>
    </xf>
    <xf numFmtId="0" fontId="9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left"/>
    </xf>
    <xf numFmtId="1" fontId="0" fillId="9" borderId="77" xfId="0" applyNumberFormat="1" applyFont="1" applyFill="1" applyBorder="1" applyAlignment="1">
      <alignment horizontal="center"/>
    </xf>
    <xf numFmtId="1" fontId="3" fillId="0" borderId="42" xfId="0" applyNumberFormat="1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1" fontId="3" fillId="0" borderId="69" xfId="0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21" fillId="0" borderId="50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 textRotation="90"/>
    </xf>
    <xf numFmtId="0" fontId="22" fillId="0" borderId="51" xfId="0" applyFont="1" applyBorder="1" applyAlignment="1">
      <alignment horizontal="center" vertical="center"/>
    </xf>
    <xf numFmtId="164" fontId="20" fillId="0" borderId="78" xfId="0" applyNumberFormat="1" applyFont="1" applyBorder="1" applyAlignment="1">
      <alignment horizontal="center" vertical="center"/>
    </xf>
    <xf numFmtId="0" fontId="19" fillId="0" borderId="29" xfId="0" applyFont="1" applyBorder="1" applyAlignment="1">
      <alignment horizontal="center" textRotation="90"/>
    </xf>
    <xf numFmtId="0" fontId="9" fillId="4" borderId="40" xfId="0" applyFont="1" applyFill="1" applyBorder="1" applyAlignment="1">
      <alignment vertical="top" wrapText="1"/>
    </xf>
    <xf numFmtId="0" fontId="3" fillId="10" borderId="3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3" fillId="10" borderId="15" xfId="0" applyFont="1" applyFill="1" applyBorder="1" applyAlignment="1">
      <alignment horizontal="center"/>
    </xf>
    <xf numFmtId="0" fontId="3" fillId="8" borderId="16" xfId="0" applyFont="1" applyFill="1" applyBorder="1" applyAlignment="1">
      <alignment horizontal="center"/>
    </xf>
    <xf numFmtId="1" fontId="3" fillId="8" borderId="69" xfId="0" applyNumberFormat="1" applyFont="1" applyFill="1" applyBorder="1" applyAlignment="1">
      <alignment horizontal="center"/>
    </xf>
    <xf numFmtId="0" fontId="3" fillId="8" borderId="53" xfId="0" applyFont="1" applyFill="1" applyBorder="1" applyAlignment="1">
      <alignment horizontal="center"/>
    </xf>
    <xf numFmtId="1" fontId="3" fillId="8" borderId="60" xfId="0" applyNumberFormat="1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49" fontId="29" fillId="8" borderId="53" xfId="0" applyNumberFormat="1" applyFont="1" applyFill="1" applyBorder="1" applyAlignment="1">
      <alignment horizontal="center" vertical="center"/>
    </xf>
    <xf numFmtId="49" fontId="29" fillId="8" borderId="55" xfId="0" applyNumberFormat="1" applyFont="1" applyFill="1" applyBorder="1" applyAlignment="1">
      <alignment horizontal="center" vertical="center"/>
    </xf>
    <xf numFmtId="0" fontId="9" fillId="8" borderId="4" xfId="0" applyFont="1" applyFill="1" applyBorder="1" applyAlignment="1">
      <alignment vertical="top" wrapText="1"/>
    </xf>
    <xf numFmtId="0" fontId="3" fillId="0" borderId="26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49" fontId="29" fillId="0" borderId="61" xfId="0" applyNumberFormat="1" applyFont="1" applyBorder="1" applyAlignment="1">
      <alignment horizontal="center" vertical="center"/>
    </xf>
    <xf numFmtId="49" fontId="29" fillId="0" borderId="23" xfId="0" applyNumberFormat="1" applyFont="1" applyBorder="1" applyAlignment="1">
      <alignment horizontal="center" vertical="center"/>
    </xf>
    <xf numFmtId="0" fontId="9" fillId="4" borderId="2" xfId="0" applyFont="1" applyFill="1" applyBorder="1" applyAlignment="1">
      <alignment wrapText="1"/>
    </xf>
    <xf numFmtId="0" fontId="3" fillId="13" borderId="9" xfId="0" applyFont="1" applyFill="1" applyBorder="1" applyAlignment="1">
      <alignment horizontal="center"/>
    </xf>
    <xf numFmtId="0" fontId="19" fillId="14" borderId="17" xfId="0" applyFont="1" applyFill="1" applyBorder="1" applyAlignment="1">
      <alignment horizontal="center" vertical="center" textRotation="90"/>
    </xf>
    <xf numFmtId="0" fontId="19" fillId="14" borderId="28" xfId="0" applyFont="1" applyFill="1" applyBorder="1" applyAlignment="1">
      <alignment horizontal="center" vertical="center" textRotation="90"/>
    </xf>
    <xf numFmtId="0" fontId="19" fillId="15" borderId="17" xfId="0" applyFont="1" applyFill="1" applyBorder="1" applyAlignment="1">
      <alignment horizontal="center" vertical="center"/>
    </xf>
    <xf numFmtId="0" fontId="19" fillId="15" borderId="28" xfId="0" applyFont="1" applyFill="1" applyBorder="1" applyAlignment="1">
      <alignment horizontal="center" vertical="center"/>
    </xf>
    <xf numFmtId="0" fontId="19" fillId="15" borderId="18" xfId="0" applyFont="1" applyFill="1" applyBorder="1" applyAlignment="1">
      <alignment horizontal="center" vertical="center"/>
    </xf>
    <xf numFmtId="0" fontId="19" fillId="17" borderId="17" xfId="0" applyFont="1" applyFill="1" applyBorder="1" applyAlignment="1">
      <alignment horizontal="center" vertical="center"/>
    </xf>
    <xf numFmtId="0" fontId="19" fillId="17" borderId="28" xfId="0" applyFont="1" applyFill="1" applyBorder="1" applyAlignment="1">
      <alignment horizontal="center" vertical="center"/>
    </xf>
    <xf numFmtId="0" fontId="19" fillId="17" borderId="18" xfId="0" applyFont="1" applyFill="1" applyBorder="1" applyAlignment="1">
      <alignment horizontal="center" vertical="center"/>
    </xf>
    <xf numFmtId="0" fontId="19" fillId="18" borderId="17" xfId="0" applyFont="1" applyFill="1" applyBorder="1" applyAlignment="1">
      <alignment horizontal="center" vertical="center" textRotation="90"/>
    </xf>
    <xf numFmtId="0" fontId="19" fillId="18" borderId="28" xfId="0" applyFont="1" applyFill="1" applyBorder="1" applyAlignment="1">
      <alignment horizontal="center" vertical="center" textRotation="90"/>
    </xf>
    <xf numFmtId="0" fontId="19" fillId="18" borderId="18" xfId="0" applyFont="1" applyFill="1" applyBorder="1" applyAlignment="1">
      <alignment horizontal="center" vertical="center" textRotation="90"/>
    </xf>
    <xf numFmtId="0" fontId="19" fillId="19" borderId="17" xfId="0" applyFont="1" applyFill="1" applyBorder="1" applyAlignment="1">
      <alignment horizontal="center" vertical="center"/>
    </xf>
    <xf numFmtId="0" fontId="19" fillId="19" borderId="28" xfId="0" applyFont="1" applyFill="1" applyBorder="1" applyAlignment="1">
      <alignment horizontal="center" vertical="center"/>
    </xf>
    <xf numFmtId="0" fontId="19" fillId="19" borderId="18" xfId="0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vertical="top" wrapText="1"/>
    </xf>
    <xf numFmtId="0" fontId="19" fillId="10" borderId="2" xfId="0" applyFont="1" applyFill="1" applyBorder="1" applyAlignment="1">
      <alignment wrapText="1"/>
    </xf>
    <xf numFmtId="0" fontId="27" fillId="10" borderId="2" xfId="0" applyFont="1" applyFill="1" applyBorder="1" applyAlignment="1">
      <alignment vertical="top" wrapText="1"/>
    </xf>
    <xf numFmtId="0" fontId="27" fillId="10" borderId="2" xfId="0" applyFont="1" applyFill="1" applyBorder="1"/>
    <xf numFmtId="0" fontId="20" fillId="10" borderId="2" xfId="0" applyFont="1" applyFill="1" applyBorder="1" applyAlignment="1">
      <alignment horizontal="center" vertical="top" wrapText="1"/>
    </xf>
    <xf numFmtId="0" fontId="19" fillId="10" borderId="2" xfId="0" applyFont="1" applyFill="1" applyBorder="1"/>
    <xf numFmtId="0" fontId="9" fillId="0" borderId="40" xfId="0" applyFont="1" applyFill="1" applyBorder="1" applyAlignment="1">
      <alignment vertical="top" wrapText="1"/>
    </xf>
    <xf numFmtId="0" fontId="3" fillId="0" borderId="71" xfId="0" applyFont="1" applyFill="1" applyBorder="1" applyAlignment="1">
      <alignment horizontal="center"/>
    </xf>
    <xf numFmtId="49" fontId="28" fillId="3" borderId="32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19" fillId="0" borderId="7" xfId="0" applyFont="1" applyBorder="1" applyAlignment="1">
      <alignment horizontal="center" vertical="top" wrapText="1"/>
    </xf>
    <xf numFmtId="0" fontId="21" fillId="0" borderId="50" xfId="0" applyFont="1" applyBorder="1"/>
    <xf numFmtId="0" fontId="19" fillId="0" borderId="74" xfId="0" applyFont="1" applyBorder="1"/>
    <xf numFmtId="0" fontId="19" fillId="0" borderId="74" xfId="0" applyFont="1" applyBorder="1" applyAlignment="1">
      <alignment horizontal="center" textRotation="90"/>
    </xf>
    <xf numFmtId="0" fontId="19" fillId="0" borderId="57" xfId="0" applyFont="1" applyBorder="1"/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19" fillId="7" borderId="50" xfId="0" applyFont="1" applyFill="1" applyBorder="1" applyAlignment="1">
      <alignment horizontal="center" vertical="center" textRotation="90"/>
    </xf>
    <xf numFmtId="0" fontId="19" fillId="7" borderId="74" xfId="0" applyFont="1" applyFill="1" applyBorder="1" applyAlignment="1">
      <alignment horizontal="center" vertical="center" textRotation="90"/>
    </xf>
    <xf numFmtId="0" fontId="19" fillId="7" borderId="51" xfId="0" applyFont="1" applyFill="1" applyBorder="1" applyAlignment="1">
      <alignment horizontal="center" vertical="center" textRotation="90"/>
    </xf>
    <xf numFmtId="0" fontId="20" fillId="0" borderId="80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49" fontId="28" fillId="0" borderId="22" xfId="0" applyNumberFormat="1" applyFont="1" applyBorder="1" applyAlignment="1">
      <alignment horizontal="center" vertical="center"/>
    </xf>
    <xf numFmtId="49" fontId="28" fillId="0" borderId="70" xfId="0" applyNumberFormat="1" applyFont="1" applyFill="1" applyBorder="1" applyAlignment="1">
      <alignment horizontal="center" vertical="center"/>
    </xf>
    <xf numFmtId="49" fontId="28" fillId="0" borderId="67" xfId="0" applyNumberFormat="1" applyFont="1" applyBorder="1" applyAlignment="1">
      <alignment horizontal="center" vertical="center"/>
    </xf>
    <xf numFmtId="49" fontId="28" fillId="0" borderId="54" xfId="0" applyNumberFormat="1" applyFont="1" applyBorder="1" applyAlignment="1">
      <alignment horizontal="center" vertical="center"/>
    </xf>
    <xf numFmtId="49" fontId="28" fillId="0" borderId="70" xfId="0" applyNumberFormat="1" applyFont="1" applyBorder="1" applyAlignment="1">
      <alignment horizontal="center" vertical="center"/>
    </xf>
    <xf numFmtId="49" fontId="29" fillId="8" borderId="7" xfId="0" applyNumberFormat="1" applyFont="1" applyFill="1" applyBorder="1" applyAlignment="1">
      <alignment horizontal="center" vertical="center"/>
    </xf>
    <xf numFmtId="0" fontId="9" fillId="8" borderId="8" xfId="0" applyFont="1" applyFill="1" applyBorder="1" applyAlignment="1">
      <alignment wrapText="1"/>
    </xf>
    <xf numFmtId="0" fontId="5" fillId="3" borderId="75" xfId="0" applyFont="1" applyFill="1" applyBorder="1" applyAlignment="1">
      <alignment horizontal="center"/>
    </xf>
    <xf numFmtId="0" fontId="5" fillId="3" borderId="74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3" fillId="10" borderId="10" xfId="0" applyFont="1" applyFill="1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0" fontId="3" fillId="10" borderId="71" xfId="0" applyFont="1" applyFill="1" applyBorder="1" applyAlignment="1">
      <alignment horizontal="center"/>
    </xf>
    <xf numFmtId="0" fontId="3" fillId="10" borderId="43" xfId="0" applyFont="1" applyFill="1" applyBorder="1" applyAlignment="1">
      <alignment horizontal="center"/>
    </xf>
    <xf numFmtId="0" fontId="3" fillId="10" borderId="13" xfId="0" applyFont="1" applyFill="1" applyBorder="1" applyAlignment="1">
      <alignment horizontal="center"/>
    </xf>
    <xf numFmtId="0" fontId="3" fillId="10" borderId="16" xfId="0" applyFont="1" applyFill="1" applyBorder="1" applyAlignment="1">
      <alignment horizontal="center"/>
    </xf>
    <xf numFmtId="0" fontId="3" fillId="10" borderId="60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7" borderId="28" xfId="0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0" fontId="5" fillId="7" borderId="29" xfId="0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0" fontId="3" fillId="7" borderId="71" xfId="0" applyFont="1" applyFill="1" applyBorder="1" applyAlignment="1">
      <alignment horizontal="center"/>
    </xf>
    <xf numFmtId="0" fontId="3" fillId="8" borderId="43" xfId="0" applyFont="1" applyFill="1" applyBorder="1" applyAlignment="1">
      <alignment horizontal="center"/>
    </xf>
    <xf numFmtId="0" fontId="3" fillId="8" borderId="44" xfId="0" applyFont="1" applyFill="1" applyBorder="1" applyAlignment="1">
      <alignment horizontal="center"/>
    </xf>
    <xf numFmtId="0" fontId="3" fillId="8" borderId="44" xfId="0" applyFont="1" applyFill="1" applyBorder="1" applyAlignment="1"/>
    <xf numFmtId="0" fontId="3" fillId="0" borderId="47" xfId="0" applyFont="1" applyBorder="1" applyAlignment="1">
      <alignment horizontal="center"/>
    </xf>
    <xf numFmtId="1" fontId="3" fillId="9" borderId="9" xfId="0" applyNumberFormat="1" applyFont="1" applyFill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49" fontId="29" fillId="8" borderId="62" xfId="0" applyNumberFormat="1" applyFont="1" applyFill="1" applyBorder="1" applyAlignment="1">
      <alignment horizontal="center" vertical="center"/>
    </xf>
    <xf numFmtId="0" fontId="3" fillId="8" borderId="66" xfId="0" applyFont="1" applyFill="1" applyBorder="1" applyAlignment="1">
      <alignment horizontal="center"/>
    </xf>
    <xf numFmtId="1" fontId="3" fillId="9" borderId="13" xfId="0" applyNumberFormat="1" applyFont="1" applyFill="1" applyBorder="1" applyAlignment="1">
      <alignment horizontal="center"/>
    </xf>
    <xf numFmtId="1" fontId="3" fillId="8" borderId="11" xfId="0" applyNumberFormat="1" applyFont="1" applyFill="1" applyBorder="1" applyAlignment="1">
      <alignment horizontal="center"/>
    </xf>
    <xf numFmtId="1" fontId="3" fillId="0" borderId="59" xfId="0" applyNumberFormat="1" applyFont="1" applyBorder="1" applyAlignment="1">
      <alignment horizontal="center"/>
    </xf>
    <xf numFmtId="49" fontId="7" fillId="12" borderId="27" xfId="0" applyNumberFormat="1" applyFont="1" applyFill="1" applyBorder="1" applyAlignment="1">
      <alignment horizontal="center"/>
    </xf>
    <xf numFmtId="1" fontId="5" fillId="7" borderId="27" xfId="0" applyNumberFormat="1" applyFont="1" applyFill="1" applyBorder="1" applyAlignment="1">
      <alignment horizontal="center"/>
    </xf>
    <xf numFmtId="0" fontId="5" fillId="7" borderId="34" xfId="0" applyFont="1" applyFill="1" applyBorder="1" applyAlignment="1">
      <alignment horizontal="center"/>
    </xf>
    <xf numFmtId="1" fontId="5" fillId="7" borderId="30" xfId="0" applyNumberFormat="1" applyFont="1" applyFill="1" applyBorder="1" applyAlignment="1">
      <alignment horizontal="center"/>
    </xf>
    <xf numFmtId="0" fontId="3" fillId="7" borderId="20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9" fillId="8" borderId="48" xfId="0" applyFont="1" applyFill="1" applyBorder="1" applyAlignment="1">
      <alignment wrapText="1"/>
    </xf>
    <xf numFmtId="0" fontId="9" fillId="8" borderId="4" xfId="0" applyFont="1" applyFill="1" applyBorder="1" applyAlignment="1">
      <alignment wrapText="1"/>
    </xf>
    <xf numFmtId="0" fontId="9" fillId="4" borderId="4" xfId="0" applyFont="1" applyFill="1" applyBorder="1" applyAlignment="1">
      <alignment wrapText="1"/>
    </xf>
    <xf numFmtId="0" fontId="5" fillId="0" borderId="2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49" fontId="28" fillId="20" borderId="27" xfId="0" applyNumberFormat="1" applyFont="1" applyFill="1" applyBorder="1" applyAlignment="1">
      <alignment horizontal="center"/>
    </xf>
    <xf numFmtId="0" fontId="5" fillId="20" borderId="17" xfId="0" applyFont="1" applyFill="1" applyBorder="1" applyAlignment="1">
      <alignment horizontal="center"/>
    </xf>
    <xf numFmtId="0" fontId="5" fillId="20" borderId="18" xfId="0" applyFont="1" applyFill="1" applyBorder="1" applyAlignment="1">
      <alignment horizontal="center"/>
    </xf>
    <xf numFmtId="0" fontId="5" fillId="20" borderId="30" xfId="0" applyFont="1" applyFill="1" applyBorder="1" applyAlignment="1">
      <alignment horizontal="center"/>
    </xf>
    <xf numFmtId="0" fontId="8" fillId="20" borderId="58" xfId="0" applyFont="1" applyFill="1" applyBorder="1" applyAlignment="1">
      <alignment horizontal="center" vertical="top" wrapText="1"/>
    </xf>
    <xf numFmtId="0" fontId="8" fillId="20" borderId="18" xfId="0" applyFont="1" applyFill="1" applyBorder="1" applyAlignment="1">
      <alignment vertical="top" wrapText="1"/>
    </xf>
    <xf numFmtId="0" fontId="8" fillId="7" borderId="40" xfId="0" applyFont="1" applyFill="1" applyBorder="1" applyAlignment="1">
      <alignment wrapText="1"/>
    </xf>
    <xf numFmtId="0" fontId="3" fillId="7" borderId="52" xfId="0" applyFont="1" applyFill="1" applyBorder="1" applyAlignment="1">
      <alignment horizontal="center"/>
    </xf>
    <xf numFmtId="0" fontId="5" fillId="7" borderId="69" xfId="0" applyFont="1" applyFill="1" applyBorder="1" applyAlignment="1">
      <alignment horizontal="center"/>
    </xf>
    <xf numFmtId="0" fontId="5" fillId="7" borderId="53" xfId="0" applyFont="1" applyFill="1" applyBorder="1" applyAlignment="1">
      <alignment horizontal="center"/>
    </xf>
    <xf numFmtId="0" fontId="5" fillId="9" borderId="69" xfId="0" applyFont="1" applyFill="1" applyBorder="1" applyAlignment="1">
      <alignment horizontal="center"/>
    </xf>
    <xf numFmtId="0" fontId="5" fillId="7" borderId="60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7" borderId="52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7" fillId="9" borderId="77" xfId="0" applyFont="1" applyFill="1" applyBorder="1" applyAlignment="1">
      <alignment horizontal="center"/>
    </xf>
    <xf numFmtId="0" fontId="9" fillId="0" borderId="73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wrapText="1"/>
    </xf>
    <xf numFmtId="0" fontId="5" fillId="0" borderId="70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55" xfId="0" applyFont="1" applyBorder="1"/>
    <xf numFmtId="0" fontId="11" fillId="0" borderId="14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3" fillId="9" borderId="68" xfId="0" applyFont="1" applyFill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39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9" fillId="0" borderId="3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24" fillId="16" borderId="27" xfId="0" applyFont="1" applyFill="1" applyBorder="1" applyAlignment="1">
      <alignment horizontal="center" vertical="center"/>
    </xf>
    <xf numFmtId="0" fontId="19" fillId="18" borderId="27" xfId="0" applyFont="1" applyFill="1" applyBorder="1" applyAlignment="1">
      <alignment horizontal="center" vertical="center" textRotation="90"/>
    </xf>
    <xf numFmtId="0" fontId="19" fillId="19" borderId="27" xfId="0" applyFont="1" applyFill="1" applyBorder="1" applyAlignment="1">
      <alignment horizontal="center" vertical="center"/>
    </xf>
    <xf numFmtId="0" fontId="19" fillId="15" borderId="27" xfId="0" applyFont="1" applyFill="1" applyBorder="1" applyAlignment="1">
      <alignment horizontal="center" vertical="center"/>
    </xf>
    <xf numFmtId="0" fontId="19" fillId="7" borderId="27" xfId="0" applyFont="1" applyFill="1" applyBorder="1" applyAlignment="1">
      <alignment horizontal="center" vertical="center" textRotation="90"/>
    </xf>
    <xf numFmtId="0" fontId="19" fillId="14" borderId="27" xfId="0" applyFont="1" applyFill="1" applyBorder="1" applyAlignment="1">
      <alignment horizontal="center" vertical="center" textRotation="90"/>
    </xf>
    <xf numFmtId="0" fontId="19" fillId="17" borderId="27" xfId="0" applyFont="1" applyFill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9" fillId="10" borderId="40" xfId="0" applyFont="1" applyFill="1" applyBorder="1" applyAlignment="1">
      <alignment vertical="top" wrapText="1"/>
    </xf>
    <xf numFmtId="0" fontId="3" fillId="0" borderId="79" xfId="0" applyFont="1" applyBorder="1" applyAlignment="1">
      <alignment horizontal="center"/>
    </xf>
    <xf numFmtId="0" fontId="9" fillId="0" borderId="63" xfId="0" applyFont="1" applyBorder="1" applyAlignment="1">
      <alignment horizontal="center" vertical="top" wrapText="1"/>
    </xf>
    <xf numFmtId="0" fontId="9" fillId="4" borderId="63" xfId="0" applyFont="1" applyFill="1" applyBorder="1" applyAlignment="1">
      <alignment vertical="top" wrapText="1"/>
    </xf>
    <xf numFmtId="0" fontId="8" fillId="7" borderId="58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vertical="top" wrapText="1"/>
    </xf>
    <xf numFmtId="1" fontId="3" fillId="0" borderId="9" xfId="0" applyNumberFormat="1" applyFont="1" applyBorder="1" applyAlignment="1">
      <alignment horizontal="center"/>
    </xf>
    <xf numFmtId="1" fontId="3" fillId="8" borderId="13" xfId="0" applyNumberFormat="1" applyFont="1" applyFill="1" applyBorder="1" applyAlignment="1">
      <alignment horizontal="center"/>
    </xf>
    <xf numFmtId="1" fontId="3" fillId="8" borderId="14" xfId="0" applyNumberFormat="1" applyFont="1" applyFill="1" applyBorder="1" applyAlignment="1">
      <alignment horizontal="center"/>
    </xf>
    <xf numFmtId="0" fontId="9" fillId="10" borderId="4" xfId="0" applyFont="1" applyFill="1" applyBorder="1" applyAlignment="1">
      <alignment wrapText="1"/>
    </xf>
    <xf numFmtId="0" fontId="9" fillId="10" borderId="2" xfId="0" applyFont="1" applyFill="1" applyBorder="1" applyAlignment="1">
      <alignment wrapText="1"/>
    </xf>
    <xf numFmtId="0" fontId="9" fillId="10" borderId="2" xfId="0" applyFont="1" applyFill="1" applyBorder="1"/>
    <xf numFmtId="0" fontId="9" fillId="10" borderId="16" xfId="0" applyFont="1" applyFill="1" applyBorder="1" applyAlignment="1">
      <alignment wrapText="1"/>
    </xf>
    <xf numFmtId="0" fontId="9" fillId="7" borderId="9" xfId="0" applyFont="1" applyFill="1" applyBorder="1" applyAlignment="1">
      <alignment horizontal="center" vertical="top" wrapText="1"/>
    </xf>
    <xf numFmtId="0" fontId="9" fillId="7" borderId="25" xfId="0" applyFont="1" applyFill="1" applyBorder="1" applyAlignment="1">
      <alignment vertical="top" wrapText="1"/>
    </xf>
    <xf numFmtId="49" fontId="28" fillId="7" borderId="70" xfId="0" applyNumberFormat="1" applyFont="1" applyFill="1" applyBorder="1" applyAlignment="1">
      <alignment horizontal="center" vertical="center"/>
    </xf>
    <xf numFmtId="1" fontId="1" fillId="7" borderId="42" xfId="0" applyNumberFormat="1" applyFont="1" applyFill="1" applyBorder="1" applyAlignment="1">
      <alignment horizontal="center"/>
    </xf>
    <xf numFmtId="0" fontId="1" fillId="7" borderId="70" xfId="0" applyFont="1" applyFill="1" applyBorder="1" applyAlignment="1">
      <alignment horizontal="center"/>
    </xf>
    <xf numFmtId="1" fontId="1" fillId="7" borderId="59" xfId="0" applyNumberFormat="1" applyFont="1" applyFill="1" applyBorder="1" applyAlignment="1">
      <alignment horizontal="center"/>
    </xf>
    <xf numFmtId="1" fontId="0" fillId="7" borderId="6" xfId="0" applyNumberFormat="1" applyFont="1" applyFill="1" applyBorder="1" applyAlignment="1">
      <alignment horizontal="center"/>
    </xf>
    <xf numFmtId="0" fontId="0" fillId="7" borderId="70" xfId="0" applyFont="1" applyFill="1" applyBorder="1" applyAlignment="1">
      <alignment horizontal="center"/>
    </xf>
    <xf numFmtId="0" fontId="5" fillId="7" borderId="42" xfId="0" applyFont="1" applyFill="1" applyBorder="1" applyAlignment="1">
      <alignment horizontal="center"/>
    </xf>
    <xf numFmtId="0" fontId="0" fillId="7" borderId="20" xfId="0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 vertical="top" wrapText="1"/>
    </xf>
    <xf numFmtId="0" fontId="9" fillId="7" borderId="6" xfId="0" applyFont="1" applyFill="1" applyBorder="1" applyAlignment="1">
      <alignment vertical="top" wrapText="1"/>
    </xf>
    <xf numFmtId="49" fontId="29" fillId="7" borderId="22" xfId="0" applyNumberFormat="1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1" fontId="1" fillId="7" borderId="43" xfId="0" applyNumberFormat="1" applyFont="1" applyFill="1" applyBorder="1" applyAlignment="1">
      <alignment horizontal="center"/>
    </xf>
    <xf numFmtId="1" fontId="0" fillId="7" borderId="5" xfId="0" applyNumberFormat="1" applyFont="1" applyFill="1" applyBorder="1" applyAlignment="1">
      <alignment horizontal="center"/>
    </xf>
    <xf numFmtId="0" fontId="0" fillId="7" borderId="22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0" fillId="7" borderId="3" xfId="0" applyFont="1" applyFill="1" applyBorder="1" applyAlignment="1">
      <alignment horizontal="center"/>
    </xf>
    <xf numFmtId="0" fontId="0" fillId="7" borderId="5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9" fillId="7" borderId="5" xfId="0" applyFont="1" applyFill="1" applyBorder="1" applyAlignment="1">
      <alignment vertical="top" wrapText="1"/>
    </xf>
    <xf numFmtId="49" fontId="28" fillId="7" borderId="22" xfId="0" applyNumberFormat="1" applyFont="1" applyFill="1" applyBorder="1" applyAlignment="1">
      <alignment horizontal="center" vertical="center"/>
    </xf>
    <xf numFmtId="0" fontId="9" fillId="7" borderId="31" xfId="0" applyFont="1" applyFill="1" applyBorder="1" applyAlignment="1">
      <alignment vertical="top" wrapText="1"/>
    </xf>
    <xf numFmtId="0" fontId="9" fillId="7" borderId="4" xfId="0" applyFont="1" applyFill="1" applyBorder="1" applyAlignment="1">
      <alignment horizontal="justify" vertical="top" wrapText="1"/>
    </xf>
    <xf numFmtId="0" fontId="9" fillId="7" borderId="13" xfId="0" applyFont="1" applyFill="1" applyBorder="1" applyAlignment="1">
      <alignment horizontal="center" vertical="top" wrapText="1"/>
    </xf>
    <xf numFmtId="49" fontId="29" fillId="7" borderId="69" xfId="0" applyNumberFormat="1" applyFont="1" applyFill="1" applyBorder="1" applyAlignment="1">
      <alignment horizontal="center" vertical="center"/>
    </xf>
    <xf numFmtId="1" fontId="1" fillId="7" borderId="60" xfId="0" applyNumberFormat="1" applyFont="1" applyFill="1" applyBorder="1" applyAlignment="1">
      <alignment horizontal="center"/>
    </xf>
    <xf numFmtId="0" fontId="0" fillId="7" borderId="69" xfId="0" applyFont="1" applyFill="1" applyBorder="1" applyAlignment="1">
      <alignment horizontal="center"/>
    </xf>
    <xf numFmtId="0" fontId="5" fillId="7" borderId="66" xfId="0" applyFont="1" applyFill="1" applyBorder="1" applyAlignment="1">
      <alignment horizontal="center"/>
    </xf>
    <xf numFmtId="0" fontId="0" fillId="7" borderId="13" xfId="0" applyFont="1" applyFill="1" applyBorder="1" applyAlignment="1">
      <alignment horizontal="center"/>
    </xf>
    <xf numFmtId="0" fontId="0" fillId="7" borderId="12" xfId="0" applyFont="1" applyFill="1" applyBorder="1" applyAlignment="1">
      <alignment horizontal="center"/>
    </xf>
    <xf numFmtId="0" fontId="0" fillId="7" borderId="14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9" fillId="7" borderId="17" xfId="0" applyFont="1" applyFill="1" applyBorder="1" applyAlignment="1">
      <alignment horizontal="center" vertical="top" wrapText="1"/>
    </xf>
    <xf numFmtId="0" fontId="8" fillId="7" borderId="29" xfId="0" applyFont="1" applyFill="1" applyBorder="1" applyAlignment="1">
      <alignment horizontal="justify" vertical="top" wrapText="1"/>
    </xf>
    <xf numFmtId="49" fontId="29" fillId="7" borderId="27" xfId="0" applyNumberFormat="1" applyFont="1" applyFill="1" applyBorder="1" applyAlignment="1">
      <alignment horizontal="center" vertical="center"/>
    </xf>
    <xf numFmtId="1" fontId="1" fillId="7" borderId="34" xfId="0" applyNumberFormat="1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1" fontId="1" fillId="7" borderId="30" xfId="0" applyNumberFormat="1" applyFont="1" applyFill="1" applyBorder="1" applyAlignment="1">
      <alignment horizontal="center"/>
    </xf>
    <xf numFmtId="1" fontId="0" fillId="7" borderId="29" xfId="0" applyNumberFormat="1" applyFont="1" applyFill="1" applyBorder="1" applyAlignment="1">
      <alignment horizontal="center"/>
    </xf>
    <xf numFmtId="0" fontId="0" fillId="7" borderId="27" xfId="0" applyFont="1" applyFill="1" applyBorder="1" applyAlignment="1">
      <alignment horizontal="center"/>
    </xf>
    <xf numFmtId="0" fontId="0" fillId="7" borderId="17" xfId="0" applyFont="1" applyFill="1" applyBorder="1" applyAlignment="1">
      <alignment horizontal="center"/>
    </xf>
    <xf numFmtId="0" fontId="0" fillId="7" borderId="18" xfId="0" applyFont="1" applyFill="1" applyBorder="1" applyAlignment="1">
      <alignment horizontal="center"/>
    </xf>
    <xf numFmtId="0" fontId="0" fillId="7" borderId="30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7" borderId="18" xfId="0" applyFont="1" applyFill="1" applyBorder="1" applyAlignment="1">
      <alignment horizontal="center"/>
    </xf>
    <xf numFmtId="0" fontId="9" fillId="7" borderId="20" xfId="0" applyFont="1" applyFill="1" applyBorder="1" applyAlignment="1">
      <alignment horizontal="center" vertical="top" wrapText="1"/>
    </xf>
    <xf numFmtId="49" fontId="29" fillId="7" borderId="67" xfId="0" applyNumberFormat="1" applyFont="1" applyFill="1" applyBorder="1" applyAlignment="1">
      <alignment horizontal="center" vertical="center"/>
    </xf>
    <xf numFmtId="0" fontId="1" fillId="7" borderId="67" xfId="0" applyFont="1" applyFill="1" applyBorder="1" applyAlignment="1">
      <alignment horizontal="center"/>
    </xf>
    <xf numFmtId="0" fontId="0" fillId="7" borderId="67" xfId="0" applyFont="1" applyFill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0" fontId="3" fillId="7" borderId="59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0" fillId="7" borderId="4" xfId="0" applyFont="1" applyFill="1" applyBorder="1" applyAlignment="1">
      <alignment horizontal="center"/>
    </xf>
    <xf numFmtId="0" fontId="0" fillId="7" borderId="43" xfId="0" applyFont="1" applyFill="1" applyBorder="1" applyAlignment="1">
      <alignment horizontal="center"/>
    </xf>
    <xf numFmtId="0" fontId="3" fillId="7" borderId="43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vertical="top" wrapText="1"/>
    </xf>
    <xf numFmtId="1" fontId="1" fillId="7" borderId="66" xfId="0" applyNumberFormat="1" applyFont="1" applyFill="1" applyBorder="1" applyAlignment="1">
      <alignment horizontal="center"/>
    </xf>
    <xf numFmtId="0" fontId="1" fillId="7" borderId="69" xfId="0" applyFont="1" applyFill="1" applyBorder="1" applyAlignment="1">
      <alignment horizontal="center"/>
    </xf>
    <xf numFmtId="0" fontId="0" fillId="7" borderId="16" xfId="0" applyFont="1" applyFill="1" applyBorder="1" applyAlignment="1">
      <alignment horizontal="center"/>
    </xf>
    <xf numFmtId="0" fontId="3" fillId="7" borderId="60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9" fillId="7" borderId="17" xfId="0" applyFont="1" applyFill="1" applyBorder="1" applyAlignment="1">
      <alignment horizontal="center" vertical="center" wrapText="1"/>
    </xf>
    <xf numFmtId="0" fontId="8" fillId="7" borderId="29" xfId="0" applyFont="1" applyFill="1" applyBorder="1" applyAlignment="1">
      <alignment vertical="top" wrapText="1"/>
    </xf>
    <xf numFmtId="0" fontId="3" fillId="7" borderId="30" xfId="0" applyFont="1" applyFill="1" applyBorder="1" applyAlignment="1">
      <alignment horizontal="center"/>
    </xf>
    <xf numFmtId="0" fontId="3" fillId="7" borderId="29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9" fillId="0" borderId="33" xfId="0" applyFont="1" applyBorder="1" applyAlignment="1">
      <alignment horizontal="center" vertical="top" wrapText="1"/>
    </xf>
    <xf numFmtId="0" fontId="9" fillId="0" borderId="40" xfId="0" applyFont="1" applyBorder="1" applyAlignment="1">
      <alignment vertical="top" wrapText="1"/>
    </xf>
    <xf numFmtId="49" fontId="29" fillId="0" borderId="77" xfId="0" applyNumberFormat="1" applyFont="1" applyBorder="1" applyAlignment="1">
      <alignment horizontal="center" vertical="center"/>
    </xf>
    <xf numFmtId="1" fontId="0" fillId="10" borderId="0" xfId="0" applyNumberFormat="1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48" xfId="0" applyFont="1" applyFill="1" applyBorder="1" applyAlignment="1">
      <alignment horizontal="center"/>
    </xf>
    <xf numFmtId="0" fontId="19" fillId="0" borderId="29" xfId="0" applyFont="1" applyBorder="1"/>
    <xf numFmtId="0" fontId="24" fillId="16" borderId="17" xfId="0" applyFont="1" applyFill="1" applyBorder="1" applyAlignment="1">
      <alignment horizontal="center" vertical="center"/>
    </xf>
    <xf numFmtId="0" fontId="24" fillId="16" borderId="28" xfId="0" applyFont="1" applyFill="1" applyBorder="1" applyAlignment="1">
      <alignment horizontal="center" vertical="center"/>
    </xf>
    <xf numFmtId="0" fontId="24" fillId="16" borderId="18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3" fillId="8" borderId="2" xfId="0" applyFont="1" applyFill="1" applyBorder="1" applyAlignment="1"/>
    <xf numFmtId="0" fontId="5" fillId="3" borderId="72" xfId="0" applyFont="1" applyFill="1" applyBorder="1" applyAlignment="1">
      <alignment horizontal="center"/>
    </xf>
    <xf numFmtId="0" fontId="3" fillId="6" borderId="41" xfId="0" applyFont="1" applyFill="1" applyBorder="1" applyAlignment="1">
      <alignment horizontal="center"/>
    </xf>
    <xf numFmtId="0" fontId="3" fillId="6" borderId="27" xfId="0" applyFont="1" applyFill="1" applyBorder="1" applyAlignment="1">
      <alignment horizontal="center"/>
    </xf>
    <xf numFmtId="0" fontId="9" fillId="10" borderId="12" xfId="0" applyFont="1" applyFill="1" applyBorder="1"/>
    <xf numFmtId="1" fontId="3" fillId="0" borderId="60" xfId="0" applyNumberFormat="1" applyFont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3" fillId="8" borderId="55" xfId="0" applyFont="1" applyFill="1" applyBorder="1" applyAlignment="1"/>
    <xf numFmtId="0" fontId="3" fillId="8" borderId="68" xfId="0" applyFont="1" applyFill="1" applyBorder="1" applyAlignment="1"/>
    <xf numFmtId="1" fontId="5" fillId="20" borderId="27" xfId="0" applyNumberFormat="1" applyFont="1" applyFill="1" applyBorder="1" applyAlignment="1">
      <alignment horizontal="center"/>
    </xf>
    <xf numFmtId="0" fontId="5" fillId="20" borderId="39" xfId="0" applyFont="1" applyFill="1" applyBorder="1" applyAlignment="1">
      <alignment horizontal="center"/>
    </xf>
    <xf numFmtId="1" fontId="5" fillId="20" borderId="30" xfId="0" applyNumberFormat="1" applyFont="1" applyFill="1" applyBorder="1" applyAlignment="1">
      <alignment horizontal="center"/>
    </xf>
    <xf numFmtId="0" fontId="5" fillId="20" borderId="28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3" fillId="8" borderId="33" xfId="0" applyFont="1" applyFill="1" applyBorder="1" applyAlignment="1">
      <alignment horizontal="center"/>
    </xf>
    <xf numFmtId="0" fontId="3" fillId="8" borderId="40" xfId="0" applyFont="1" applyFill="1" applyBorder="1" applyAlignment="1">
      <alignment horizontal="center"/>
    </xf>
    <xf numFmtId="0" fontId="9" fillId="8" borderId="52" xfId="0" applyFont="1" applyFill="1" applyBorder="1" applyAlignment="1">
      <alignment horizontal="center" vertical="top" wrapText="1"/>
    </xf>
    <xf numFmtId="0" fontId="9" fillId="8" borderId="16" xfId="0" applyFont="1" applyFill="1" applyBorder="1" applyAlignment="1">
      <alignment vertical="top" wrapText="1"/>
    </xf>
    <xf numFmtId="0" fontId="8" fillId="7" borderId="8" xfId="0" applyFont="1" applyFill="1" applyBorder="1" applyAlignment="1">
      <alignment vertical="top" wrapText="1"/>
    </xf>
    <xf numFmtId="49" fontId="7" fillId="12" borderId="37" xfId="0" applyNumberFormat="1" applyFont="1" applyFill="1" applyBorder="1" applyAlignment="1">
      <alignment horizontal="center"/>
    </xf>
    <xf numFmtId="1" fontId="5" fillId="7" borderId="37" xfId="0" applyNumberFormat="1" applyFont="1" applyFill="1" applyBorder="1" applyAlignment="1">
      <alignment horizontal="center"/>
    </xf>
    <xf numFmtId="0" fontId="5" fillId="7" borderId="80" xfId="0" applyFont="1" applyFill="1" applyBorder="1" applyAlignment="1">
      <alignment horizontal="center"/>
    </xf>
    <xf numFmtId="1" fontId="5" fillId="9" borderId="37" xfId="0" applyNumberFormat="1" applyFont="1" applyFill="1" applyBorder="1" applyAlignment="1">
      <alignment horizontal="center"/>
    </xf>
    <xf numFmtId="1" fontId="5" fillId="7" borderId="38" xfId="0" applyNumberFormat="1" applyFont="1" applyFill="1" applyBorder="1" applyAlignment="1">
      <alignment horizontal="center"/>
    </xf>
    <xf numFmtId="0" fontId="5" fillId="7" borderId="35" xfId="0" applyFont="1" applyFill="1" applyBorder="1" applyAlignment="1">
      <alignment horizontal="center"/>
    </xf>
    <xf numFmtId="0" fontId="5" fillId="7" borderId="48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0" fontId="5" fillId="7" borderId="36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 vertical="top" wrapText="1"/>
    </xf>
    <xf numFmtId="0" fontId="9" fillId="8" borderId="2" xfId="0" applyFont="1" applyFill="1" applyBorder="1" applyAlignment="1">
      <alignment vertical="top" wrapText="1"/>
    </xf>
    <xf numFmtId="1" fontId="3" fillId="8" borderId="2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" fontId="3" fillId="9" borderId="1" xfId="0" applyNumberFormat="1" applyFont="1" applyFill="1" applyBorder="1" applyAlignment="1">
      <alignment horizontal="center"/>
    </xf>
    <xf numFmtId="49" fontId="29" fillId="0" borderId="70" xfId="0" applyNumberFormat="1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/>
    </xf>
    <xf numFmtId="0" fontId="9" fillId="0" borderId="63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vertical="top" wrapText="1"/>
    </xf>
    <xf numFmtId="1" fontId="3" fillId="9" borderId="42" xfId="0" applyNumberFormat="1" applyFont="1" applyFill="1" applyBorder="1" applyAlignment="1">
      <alignment horizontal="center"/>
    </xf>
    <xf numFmtId="1" fontId="3" fillId="9" borderId="34" xfId="0" applyNumberFormat="1" applyFont="1" applyFill="1" applyBorder="1" applyAlignment="1">
      <alignment horizontal="center"/>
    </xf>
    <xf numFmtId="0" fontId="9" fillId="7" borderId="29" xfId="0" applyFont="1" applyFill="1" applyBorder="1" applyAlignment="1">
      <alignment vertical="top" wrapText="1"/>
    </xf>
    <xf numFmtId="1" fontId="3" fillId="7" borderId="34" xfId="0" applyNumberFormat="1" applyFont="1" applyFill="1" applyBorder="1" applyAlignment="1">
      <alignment horizontal="center"/>
    </xf>
    <xf numFmtId="0" fontId="3" fillId="7" borderId="27" xfId="0" applyFont="1" applyFill="1" applyBorder="1" applyAlignment="1">
      <alignment horizontal="center"/>
    </xf>
    <xf numFmtId="1" fontId="3" fillId="7" borderId="17" xfId="0" applyNumberFormat="1" applyFont="1" applyFill="1" applyBorder="1" applyAlignment="1">
      <alignment horizontal="center"/>
    </xf>
    <xf numFmtId="1" fontId="3" fillId="0" borderId="70" xfId="0" applyNumberFormat="1" applyFont="1" applyFill="1" applyBorder="1" applyAlignment="1">
      <alignment horizontal="center"/>
    </xf>
    <xf numFmtId="0" fontId="9" fillId="8" borderId="63" xfId="0" applyFont="1" applyFill="1" applyBorder="1" applyAlignment="1">
      <alignment horizontal="center" vertical="top" wrapText="1"/>
    </xf>
    <xf numFmtId="0" fontId="9" fillId="8" borderId="6" xfId="0" applyFont="1" applyFill="1" applyBorder="1" applyAlignment="1">
      <alignment vertical="top" wrapText="1"/>
    </xf>
    <xf numFmtId="49" fontId="29" fillId="8" borderId="67" xfId="0" applyNumberFormat="1" applyFont="1" applyFill="1" applyBorder="1" applyAlignment="1">
      <alignment horizontal="center" vertical="center"/>
    </xf>
    <xf numFmtId="1" fontId="3" fillId="8" borderId="67" xfId="0" applyNumberFormat="1" applyFont="1" applyFill="1" applyBorder="1" applyAlignment="1">
      <alignment horizontal="center"/>
    </xf>
    <xf numFmtId="0" fontId="3" fillId="8" borderId="67" xfId="0" applyFont="1" applyFill="1" applyBorder="1" applyAlignment="1">
      <alignment horizontal="center"/>
    </xf>
    <xf numFmtId="1" fontId="3" fillId="8" borderId="20" xfId="0" applyNumberFormat="1" applyFont="1" applyFill="1" applyBorder="1" applyAlignment="1">
      <alignment horizontal="center"/>
    </xf>
    <xf numFmtId="0" fontId="3" fillId="8" borderId="63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3" fillId="8" borderId="59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20" xfId="0" applyFont="1" applyFill="1" applyBorder="1" applyAlignment="1">
      <alignment horizontal="center"/>
    </xf>
    <xf numFmtId="0" fontId="9" fillId="8" borderId="5" xfId="0" applyFont="1" applyFill="1" applyBorder="1" applyAlignment="1">
      <alignment vertical="top" wrapText="1"/>
    </xf>
    <xf numFmtId="49" fontId="29" fillId="8" borderId="68" xfId="0" applyNumberFormat="1" applyFont="1" applyFill="1" applyBorder="1" applyAlignment="1">
      <alignment horizontal="center" vertical="center"/>
    </xf>
    <xf numFmtId="0" fontId="3" fillId="8" borderId="68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0" fontId="3" fillId="8" borderId="21" xfId="0" applyFont="1" applyFill="1" applyBorder="1" applyAlignment="1">
      <alignment horizontal="center"/>
    </xf>
    <xf numFmtId="49" fontId="29" fillId="8" borderId="23" xfId="0" applyNumberFormat="1" applyFont="1" applyFill="1" applyBorder="1" applyAlignment="1">
      <alignment horizontal="center" vertical="center"/>
    </xf>
    <xf numFmtId="1" fontId="3" fillId="8" borderId="3" xfId="0" applyNumberFormat="1" applyFont="1" applyFill="1" applyBorder="1" applyAlignment="1">
      <alignment horizontal="center"/>
    </xf>
    <xf numFmtId="1" fontId="3" fillId="0" borderId="52" xfId="0" applyNumberFormat="1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9" fillId="10" borderId="12" xfId="0" applyFont="1" applyFill="1" applyBorder="1" applyAlignment="1">
      <alignment wrapText="1"/>
    </xf>
    <xf numFmtId="0" fontId="7" fillId="0" borderId="5" xfId="0" applyFont="1" applyBorder="1" applyAlignment="1">
      <alignment horizontal="center"/>
    </xf>
    <xf numFmtId="49" fontId="28" fillId="0" borderId="7" xfId="0" applyNumberFormat="1" applyFont="1" applyBorder="1" applyAlignment="1">
      <alignment horizontal="center" vertical="center"/>
    </xf>
    <xf numFmtId="0" fontId="3" fillId="8" borderId="69" xfId="0" applyFont="1" applyFill="1" applyBorder="1" applyAlignment="1">
      <alignment horizontal="center"/>
    </xf>
    <xf numFmtId="0" fontId="3" fillId="8" borderId="27" xfId="0" applyFont="1" applyFill="1" applyBorder="1" applyAlignment="1"/>
    <xf numFmtId="0" fontId="3" fillId="8" borderId="39" xfId="0" applyFont="1" applyFill="1" applyBorder="1" applyAlignment="1"/>
    <xf numFmtId="0" fontId="0" fillId="0" borderId="36" xfId="0" applyFont="1" applyFill="1" applyBorder="1" applyAlignment="1">
      <alignment horizontal="center"/>
    </xf>
    <xf numFmtId="0" fontId="9" fillId="0" borderId="9" xfId="0" applyFont="1" applyBorder="1" applyAlignment="1">
      <alignment horizontal="center" vertical="top" wrapText="1"/>
    </xf>
    <xf numFmtId="0" fontId="9" fillId="0" borderId="51" xfId="0" applyFont="1" applyFill="1" applyBorder="1" applyAlignment="1">
      <alignment vertical="top" wrapText="1"/>
    </xf>
    <xf numFmtId="1" fontId="1" fillId="0" borderId="70" xfId="0" applyNumberFormat="1" applyFont="1" applyFill="1" applyBorder="1" applyAlignment="1">
      <alignment horizontal="center"/>
    </xf>
    <xf numFmtId="0" fontId="1" fillId="0" borderId="54" xfId="0" applyFont="1" applyFill="1" applyBorder="1" applyAlignment="1">
      <alignment horizontal="center"/>
    </xf>
    <xf numFmtId="1" fontId="0" fillId="9" borderId="70" xfId="0" applyNumberFormat="1" applyFont="1" applyFill="1" applyBorder="1" applyAlignment="1">
      <alignment horizontal="center"/>
    </xf>
    <xf numFmtId="1" fontId="0" fillId="10" borderId="79" xfId="0" applyNumberFormat="1" applyFont="1" applyFill="1" applyBorder="1" applyAlignment="1">
      <alignment horizontal="center"/>
    </xf>
    <xf numFmtId="0" fontId="0" fillId="10" borderId="70" xfId="0" applyFont="1" applyFill="1" applyBorder="1" applyAlignment="1">
      <alignment horizontal="center"/>
    </xf>
    <xf numFmtId="0" fontId="5" fillId="0" borderId="79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vertical="top" wrapText="1"/>
    </xf>
    <xf numFmtId="49" fontId="29" fillId="0" borderId="68" xfId="0" applyNumberFormat="1" applyFont="1" applyBorder="1" applyAlignment="1">
      <alignment horizontal="center" vertical="center"/>
    </xf>
    <xf numFmtId="1" fontId="1" fillId="0" borderId="37" xfId="0" applyNumberFormat="1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1" fontId="0" fillId="9" borderId="37" xfId="0" applyNumberFormat="1" applyFont="1" applyFill="1" applyBorder="1" applyAlignment="1">
      <alignment horizontal="center"/>
    </xf>
    <xf numFmtId="1" fontId="0" fillId="10" borderId="80" xfId="0" applyNumberFormat="1" applyFont="1" applyFill="1" applyBorder="1" applyAlignment="1">
      <alignment horizontal="center"/>
    </xf>
    <xf numFmtId="0" fontId="0" fillId="10" borderId="37" xfId="0" applyFont="1" applyFill="1" applyBorder="1" applyAlignment="1">
      <alignment horizontal="center"/>
    </xf>
    <xf numFmtId="0" fontId="5" fillId="0" borderId="80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7" borderId="57" xfId="0" applyFont="1" applyFill="1" applyBorder="1" applyAlignment="1">
      <alignment horizontal="center"/>
    </xf>
    <xf numFmtId="0" fontId="3" fillId="8" borderId="11" xfId="0" applyFont="1" applyFill="1" applyBorder="1" applyAlignment="1"/>
    <xf numFmtId="0" fontId="5" fillId="7" borderId="27" xfId="0" applyFont="1" applyFill="1" applyBorder="1" applyAlignment="1">
      <alignment horizontal="center"/>
    </xf>
    <xf numFmtId="0" fontId="33" fillId="0" borderId="0" xfId="0" applyFont="1" applyAlignment="1">
      <alignment horizontal="left"/>
    </xf>
    <xf numFmtId="0" fontId="24" fillId="0" borderId="0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 textRotation="90" wrapText="1"/>
    </xf>
    <xf numFmtId="0" fontId="9" fillId="0" borderId="47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16" xfId="0" applyFont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 textRotation="90"/>
    </xf>
    <xf numFmtId="0" fontId="9" fillId="0" borderId="33" xfId="0" applyFont="1" applyBorder="1" applyAlignment="1">
      <alignment horizontal="center" vertical="center" textRotation="90"/>
    </xf>
    <xf numFmtId="0" fontId="9" fillId="0" borderId="12" xfId="0" applyFont="1" applyBorder="1" applyAlignment="1">
      <alignment horizontal="center" vertical="center" textRotation="90"/>
    </xf>
    <xf numFmtId="0" fontId="9" fillId="0" borderId="31" xfId="0" applyFont="1" applyBorder="1" applyAlignment="1">
      <alignment horizontal="center" vertical="center" textRotation="90"/>
    </xf>
    <xf numFmtId="0" fontId="35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 textRotation="90"/>
    </xf>
    <xf numFmtId="0" fontId="35" fillId="0" borderId="11" xfId="0" applyFont="1" applyBorder="1" applyAlignment="1">
      <alignment horizontal="center" vertical="center" textRotation="90"/>
    </xf>
    <xf numFmtId="0" fontId="35" fillId="0" borderId="5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11" xfId="0" applyFont="1" applyBorder="1" applyAlignment="1">
      <alignment horizontal="center" vertical="center" textRotation="90" wrapText="1"/>
    </xf>
    <xf numFmtId="0" fontId="17" fillId="0" borderId="0" xfId="0" applyFont="1" applyAlignment="1">
      <alignment horizontal="center"/>
    </xf>
    <xf numFmtId="0" fontId="20" fillId="0" borderId="70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textRotation="90"/>
    </xf>
    <xf numFmtId="0" fontId="20" fillId="0" borderId="69" xfId="0" applyFont="1" applyBorder="1" applyAlignment="1">
      <alignment horizontal="center" vertical="center" textRotation="90"/>
    </xf>
    <xf numFmtId="0" fontId="9" fillId="0" borderId="75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textRotation="90" wrapText="1"/>
    </xf>
    <xf numFmtId="0" fontId="9" fillId="0" borderId="33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35" fillId="0" borderId="43" xfId="0" applyFont="1" applyBorder="1" applyAlignment="1">
      <alignment horizontal="center" vertical="center"/>
    </xf>
    <xf numFmtId="0" fontId="35" fillId="0" borderId="26" xfId="0" applyFont="1" applyBorder="1"/>
    <xf numFmtId="0" fontId="2" fillId="0" borderId="5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7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0" fontId="2" fillId="9" borderId="6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textRotation="90" wrapText="1"/>
    </xf>
    <xf numFmtId="0" fontId="2" fillId="0" borderId="26" xfId="0" applyFont="1" applyBorder="1" applyAlignment="1">
      <alignment horizontal="center" vertical="center" textRotation="90" wrapText="1"/>
    </xf>
    <xf numFmtId="0" fontId="2" fillId="0" borderId="63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left"/>
    </xf>
    <xf numFmtId="0" fontId="11" fillId="0" borderId="42" xfId="0" applyFont="1" applyBorder="1" applyAlignment="1">
      <alignment horizontal="left"/>
    </xf>
    <xf numFmtId="0" fontId="11" fillId="0" borderId="61" xfId="0" applyFont="1" applyBorder="1" applyAlignment="1">
      <alignment horizontal="left"/>
    </xf>
    <xf numFmtId="0" fontId="11" fillId="0" borderId="46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1" fillId="0" borderId="65" xfId="0" applyFont="1" applyBorder="1" applyAlignment="1">
      <alignment horizontal="left"/>
    </xf>
    <xf numFmtId="0" fontId="11" fillId="0" borderId="64" xfId="0" applyFont="1" applyBorder="1" applyAlignment="1">
      <alignment horizontal="left"/>
    </xf>
    <xf numFmtId="0" fontId="11" fillId="0" borderId="55" xfId="0" applyFont="1" applyBorder="1" applyAlignment="1">
      <alignment horizontal="left"/>
    </xf>
    <xf numFmtId="0" fontId="10" fillId="0" borderId="62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1" fillId="0" borderId="73" xfId="0" applyFont="1" applyBorder="1" applyAlignment="1">
      <alignment horizontal="left"/>
    </xf>
    <xf numFmtId="0" fontId="11" fillId="0" borderId="79" xfId="0" applyFont="1" applyBorder="1" applyAlignment="1">
      <alignment horizontal="left"/>
    </xf>
    <xf numFmtId="0" fontId="11" fillId="0" borderId="54" xfId="0" applyFont="1" applyBorder="1" applyAlignment="1">
      <alignment horizontal="left"/>
    </xf>
    <xf numFmtId="0" fontId="11" fillId="0" borderId="52" xfId="0" applyFont="1" applyBorder="1" applyAlignment="1">
      <alignment horizontal="left"/>
    </xf>
    <xf numFmtId="0" fontId="11" fillId="0" borderId="66" xfId="0" applyFont="1" applyBorder="1" applyAlignment="1">
      <alignment horizontal="left"/>
    </xf>
    <xf numFmtId="0" fontId="11" fillId="0" borderId="53" xfId="0" applyFont="1" applyBorder="1" applyAlignment="1">
      <alignment horizontal="left"/>
    </xf>
    <xf numFmtId="0" fontId="26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1:Q25"/>
  <sheetViews>
    <sheetView workbookViewId="0">
      <selection activeCell="O11" sqref="O11"/>
    </sheetView>
  </sheetViews>
  <sheetFormatPr defaultRowHeight="12.75" x14ac:dyDescent="0.2"/>
  <cols>
    <col min="15" max="15" width="13" customWidth="1"/>
    <col min="16" max="16" width="10.140625" customWidth="1"/>
    <col min="17" max="17" width="14.42578125" customWidth="1"/>
  </cols>
  <sheetData>
    <row r="1" spans="8:17" ht="18.75" x14ac:dyDescent="0.3">
      <c r="L1" s="295"/>
      <c r="M1" s="295"/>
      <c r="N1" s="584" t="s">
        <v>242</v>
      </c>
      <c r="O1" s="296"/>
      <c r="P1" s="296"/>
    </row>
    <row r="2" spans="8:17" ht="18.75" customHeight="1" x14ac:dyDescent="0.3">
      <c r="L2" s="295"/>
      <c r="M2" s="295"/>
      <c r="N2" s="785" t="s">
        <v>324</v>
      </c>
      <c r="O2" s="785"/>
      <c r="P2" s="785"/>
      <c r="Q2" s="785"/>
    </row>
    <row r="3" spans="8:17" ht="18.75" customHeight="1" x14ac:dyDescent="0.3">
      <c r="L3" s="295"/>
      <c r="M3" s="295"/>
      <c r="N3" s="785" t="s">
        <v>325</v>
      </c>
      <c r="O3" s="785"/>
      <c r="P3" s="785"/>
      <c r="Q3" s="785"/>
    </row>
    <row r="4" spans="8:17" ht="18.75" customHeight="1" x14ac:dyDescent="0.3">
      <c r="L4" s="295"/>
      <c r="M4" s="295"/>
      <c r="N4" s="785" t="s">
        <v>326</v>
      </c>
      <c r="O4" s="785"/>
      <c r="P4" s="785"/>
      <c r="Q4" s="785"/>
    </row>
    <row r="5" spans="8:17" ht="18.75" x14ac:dyDescent="0.3">
      <c r="L5" s="295"/>
      <c r="M5" s="295"/>
      <c r="N5" s="295"/>
      <c r="O5" s="296"/>
      <c r="P5" s="296"/>
    </row>
    <row r="6" spans="8:17" ht="18.75" x14ac:dyDescent="0.3">
      <c r="L6" s="295"/>
      <c r="M6" s="295"/>
      <c r="N6" s="295"/>
      <c r="O6" s="296"/>
      <c r="P6" s="296"/>
      <c r="Q6" s="296"/>
    </row>
    <row r="9" spans="8:17" ht="20.25" x14ac:dyDescent="0.3">
      <c r="H9" s="297"/>
      <c r="I9" s="297" t="s">
        <v>214</v>
      </c>
    </row>
    <row r="10" spans="8:17" ht="20.25" x14ac:dyDescent="0.3">
      <c r="H10" s="298"/>
      <c r="I10" s="298"/>
    </row>
    <row r="11" spans="8:17" ht="20.25" x14ac:dyDescent="0.3">
      <c r="H11" s="297"/>
      <c r="I11" s="297" t="s">
        <v>243</v>
      </c>
    </row>
    <row r="12" spans="8:17" ht="20.25" x14ac:dyDescent="0.3">
      <c r="H12" s="297"/>
      <c r="I12" s="297" t="s">
        <v>236</v>
      </c>
    </row>
    <row r="13" spans="8:17" ht="20.25" x14ac:dyDescent="0.3">
      <c r="H13" s="299"/>
      <c r="I13" s="299" t="s">
        <v>215</v>
      </c>
    </row>
    <row r="14" spans="8:17" ht="20.25" x14ac:dyDescent="0.3">
      <c r="H14" s="300"/>
      <c r="I14" s="300" t="s">
        <v>216</v>
      </c>
    </row>
    <row r="15" spans="8:17" ht="20.25" x14ac:dyDescent="0.3">
      <c r="H15" s="298"/>
      <c r="I15" s="298" t="s">
        <v>237</v>
      </c>
    </row>
    <row r="16" spans="8:17" ht="20.25" x14ac:dyDescent="0.3">
      <c r="H16" s="301"/>
      <c r="I16" s="301" t="s">
        <v>240</v>
      </c>
    </row>
    <row r="17" spans="6:12" ht="20.25" x14ac:dyDescent="0.3">
      <c r="H17" s="300"/>
      <c r="I17" s="300" t="s">
        <v>217</v>
      </c>
    </row>
    <row r="18" spans="6:12" ht="20.25" x14ac:dyDescent="0.3">
      <c r="H18" s="298"/>
      <c r="I18" s="298" t="s">
        <v>218</v>
      </c>
    </row>
    <row r="19" spans="6:12" ht="18.75" x14ac:dyDescent="0.3">
      <c r="F19" s="302"/>
    </row>
    <row r="20" spans="6:12" ht="18.75" x14ac:dyDescent="0.3">
      <c r="F20" s="303"/>
    </row>
    <row r="21" spans="6:12" ht="18.75" x14ac:dyDescent="0.3">
      <c r="F21" s="303"/>
    </row>
    <row r="22" spans="6:12" ht="18.75" x14ac:dyDescent="0.3">
      <c r="F22" s="303"/>
      <c r="K22" s="304"/>
      <c r="L22" s="304" t="s">
        <v>241</v>
      </c>
    </row>
    <row r="23" spans="6:12" ht="18.75" x14ac:dyDescent="0.3">
      <c r="F23" s="303"/>
      <c r="K23" s="304"/>
      <c r="L23" s="304" t="s">
        <v>219</v>
      </c>
    </row>
    <row r="24" spans="6:12" ht="18.75" x14ac:dyDescent="0.3">
      <c r="F24" s="305"/>
      <c r="K24" s="304"/>
      <c r="L24" s="304" t="s">
        <v>220</v>
      </c>
    </row>
    <row r="25" spans="6:12" ht="18.75" x14ac:dyDescent="0.3">
      <c r="K25" s="304"/>
      <c r="L25" s="304" t="s">
        <v>221</v>
      </c>
    </row>
  </sheetData>
  <mergeCells count="3">
    <mergeCell ref="N2:Q2"/>
    <mergeCell ref="N3:Q3"/>
    <mergeCell ref="N4:Q4"/>
  </mergeCells>
  <phoneticPr fontId="13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3"/>
  <sheetViews>
    <sheetView view="pageBreakPreview" topLeftCell="A10" zoomScaleSheetLayoutView="100" workbookViewId="0">
      <selection activeCell="AC18" sqref="AC18"/>
    </sheetView>
  </sheetViews>
  <sheetFormatPr defaultRowHeight="15.75" x14ac:dyDescent="0.25"/>
  <cols>
    <col min="1" max="40" width="2.5703125" style="81" customWidth="1"/>
    <col min="41" max="41" width="2.7109375" style="81" customWidth="1"/>
    <col min="42" max="53" width="2.5703125" style="81" customWidth="1"/>
    <col min="54" max="54" width="5.85546875" style="81" customWidth="1"/>
    <col min="55" max="55" width="5.5703125" style="81" customWidth="1"/>
    <col min="56" max="56" width="6" style="81" customWidth="1"/>
    <col min="57" max="58" width="9.140625" style="81"/>
    <col min="59" max="59" width="10" style="81" customWidth="1"/>
    <col min="60" max="61" width="9.140625" style="81"/>
    <col min="62" max="62" width="9.42578125" style="81" customWidth="1"/>
    <col min="63" max="16384" width="9.140625" style="81"/>
  </cols>
  <sheetData>
    <row r="1" spans="1:72" s="40" customFormat="1" ht="15" x14ac:dyDescent="0.2">
      <c r="A1" s="39"/>
      <c r="AM1" s="41"/>
      <c r="BG1" s="42"/>
      <c r="BH1" s="42"/>
      <c r="BI1" s="42"/>
      <c r="BJ1" s="42"/>
      <c r="BL1" s="43"/>
      <c r="BM1" s="43"/>
      <c r="BN1" s="43"/>
      <c r="BO1" s="43"/>
      <c r="BP1" s="43"/>
      <c r="BQ1" s="43"/>
      <c r="BR1" s="43"/>
      <c r="BS1" s="43"/>
      <c r="BT1" s="43"/>
    </row>
    <row r="2" spans="1:72" s="40" customFormat="1" ht="15" x14ac:dyDescent="0.2">
      <c r="A2" s="39"/>
      <c r="BG2" s="42"/>
      <c r="BH2" s="42"/>
      <c r="BI2" s="42"/>
      <c r="BJ2" s="42"/>
      <c r="BL2" s="43"/>
      <c r="BM2" s="43"/>
      <c r="BN2" s="43"/>
      <c r="BO2" s="43"/>
      <c r="BP2" s="43"/>
      <c r="BQ2" s="43"/>
      <c r="BR2" s="43"/>
      <c r="BS2" s="43"/>
      <c r="BT2" s="43"/>
    </row>
    <row r="3" spans="1:72" s="40" customFormat="1" ht="15" x14ac:dyDescent="0.2"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</row>
    <row r="4" spans="1:72" s="45" customFormat="1" ht="20.25" x14ac:dyDescent="0.3">
      <c r="A4" s="805" t="s">
        <v>130</v>
      </c>
      <c r="B4" s="805"/>
      <c r="C4" s="805"/>
      <c r="D4" s="805"/>
      <c r="E4" s="805"/>
      <c r="F4" s="805"/>
      <c r="G4" s="805"/>
      <c r="H4" s="805"/>
      <c r="I4" s="805"/>
      <c r="J4" s="805"/>
      <c r="K4" s="805"/>
      <c r="L4" s="805"/>
      <c r="M4" s="805"/>
      <c r="N4" s="805"/>
      <c r="O4" s="805"/>
      <c r="P4" s="805"/>
      <c r="Q4" s="805"/>
      <c r="R4" s="805"/>
      <c r="S4" s="805"/>
      <c r="T4" s="805"/>
      <c r="U4" s="805"/>
      <c r="V4" s="805"/>
      <c r="W4" s="805"/>
      <c r="X4" s="805"/>
      <c r="Y4" s="805"/>
      <c r="Z4" s="805"/>
      <c r="AA4" s="805"/>
      <c r="AB4" s="805"/>
      <c r="AC4" s="805"/>
      <c r="AD4" s="805"/>
      <c r="AE4" s="805"/>
      <c r="AF4" s="805"/>
      <c r="AG4" s="805"/>
      <c r="AH4" s="805"/>
      <c r="AI4" s="805"/>
      <c r="AJ4" s="805"/>
      <c r="AK4" s="805"/>
      <c r="AL4" s="805"/>
      <c r="AM4" s="805"/>
      <c r="AN4" s="805"/>
      <c r="AO4" s="805"/>
      <c r="AP4" s="805"/>
      <c r="AQ4" s="805"/>
      <c r="AR4" s="805"/>
      <c r="AS4" s="805"/>
      <c r="AT4" s="805"/>
      <c r="AU4" s="805"/>
      <c r="AV4" s="805"/>
      <c r="AW4" s="805"/>
      <c r="AX4" s="805"/>
      <c r="AY4" s="805"/>
      <c r="AZ4" s="805"/>
      <c r="BA4" s="805"/>
      <c r="BB4" s="805" t="s">
        <v>131</v>
      </c>
      <c r="BC4" s="805"/>
      <c r="BD4" s="805"/>
      <c r="BE4" s="805"/>
      <c r="BF4" s="805"/>
      <c r="BG4" s="805"/>
      <c r="BH4" s="805"/>
      <c r="BI4" s="805"/>
      <c r="BJ4" s="805"/>
    </row>
    <row r="5" spans="1:72" s="46" customFormat="1" ht="16.5" thickBot="1" x14ac:dyDescent="0.3"/>
    <row r="6" spans="1:72" s="46" customFormat="1" ht="45.75" customHeight="1" x14ac:dyDescent="0.25">
      <c r="A6" s="806" t="s">
        <v>132</v>
      </c>
      <c r="B6" s="345">
        <v>1</v>
      </c>
      <c r="C6" s="47">
        <v>2</v>
      </c>
      <c r="D6" s="47">
        <v>3</v>
      </c>
      <c r="E6" s="47">
        <v>4</v>
      </c>
      <c r="F6" s="47">
        <v>5</v>
      </c>
      <c r="G6" s="47">
        <v>6</v>
      </c>
      <c r="H6" s="47">
        <v>7</v>
      </c>
      <c r="I6" s="47">
        <v>8</v>
      </c>
      <c r="J6" s="47">
        <v>9</v>
      </c>
      <c r="K6" s="47">
        <v>10</v>
      </c>
      <c r="L6" s="47">
        <v>11</v>
      </c>
      <c r="M6" s="47">
        <v>12</v>
      </c>
      <c r="N6" s="47">
        <v>13</v>
      </c>
      <c r="O6" s="47">
        <v>14</v>
      </c>
      <c r="P6" s="47">
        <v>15</v>
      </c>
      <c r="Q6" s="47">
        <v>16</v>
      </c>
      <c r="R6" s="47">
        <v>17</v>
      </c>
      <c r="S6" s="47">
        <v>18</v>
      </c>
      <c r="T6" s="47">
        <v>19</v>
      </c>
      <c r="U6" s="47">
        <v>20</v>
      </c>
      <c r="V6" s="47">
        <v>21</v>
      </c>
      <c r="W6" s="47">
        <v>22</v>
      </c>
      <c r="X6" s="47">
        <v>23</v>
      </c>
      <c r="Y6" s="47">
        <v>24</v>
      </c>
      <c r="Z6" s="47">
        <v>25</v>
      </c>
      <c r="AA6" s="47">
        <v>26</v>
      </c>
      <c r="AB6" s="47">
        <v>27</v>
      </c>
      <c r="AC6" s="47">
        <v>28</v>
      </c>
      <c r="AD6" s="47">
        <v>29</v>
      </c>
      <c r="AE6" s="47">
        <v>30</v>
      </c>
      <c r="AF6" s="47">
        <v>31</v>
      </c>
      <c r="AG6" s="47">
        <v>32</v>
      </c>
      <c r="AH6" s="47">
        <v>33</v>
      </c>
      <c r="AI6" s="47">
        <v>34</v>
      </c>
      <c r="AJ6" s="47">
        <v>35</v>
      </c>
      <c r="AK6" s="47">
        <v>36</v>
      </c>
      <c r="AL6" s="47">
        <v>37</v>
      </c>
      <c r="AM6" s="47">
        <v>38</v>
      </c>
      <c r="AN6" s="47">
        <v>39</v>
      </c>
      <c r="AO6" s="47">
        <v>40</v>
      </c>
      <c r="AP6" s="47">
        <v>41</v>
      </c>
      <c r="AQ6" s="47">
        <v>42</v>
      </c>
      <c r="AR6" s="47">
        <v>43</v>
      </c>
      <c r="AS6" s="47">
        <v>44</v>
      </c>
      <c r="AT6" s="47">
        <v>45</v>
      </c>
      <c r="AU6" s="47">
        <v>46</v>
      </c>
      <c r="AV6" s="47">
        <v>47</v>
      </c>
      <c r="AW6" s="47">
        <v>48</v>
      </c>
      <c r="AX6" s="47">
        <v>49</v>
      </c>
      <c r="AY6" s="47">
        <v>50</v>
      </c>
      <c r="AZ6" s="47">
        <v>51</v>
      </c>
      <c r="BA6" s="48">
        <v>52</v>
      </c>
      <c r="BB6" s="809" t="s">
        <v>5</v>
      </c>
      <c r="BC6" s="810"/>
      <c r="BD6" s="813" t="s">
        <v>1</v>
      </c>
      <c r="BE6" s="802" t="s">
        <v>0</v>
      </c>
      <c r="BF6" s="800" t="s">
        <v>133</v>
      </c>
      <c r="BG6" s="801"/>
      <c r="BH6" s="815" t="s">
        <v>238</v>
      </c>
      <c r="BI6" s="802" t="s">
        <v>134</v>
      </c>
      <c r="BJ6" s="818" t="s">
        <v>135</v>
      </c>
    </row>
    <row r="7" spans="1:72" s="46" customFormat="1" ht="24" customHeight="1" x14ac:dyDescent="0.25">
      <c r="A7" s="807"/>
      <c r="B7" s="819" t="s">
        <v>136</v>
      </c>
      <c r="C7" s="796"/>
      <c r="D7" s="796"/>
      <c r="E7" s="796"/>
      <c r="F7" s="797" t="s">
        <v>137</v>
      </c>
      <c r="G7" s="796" t="s">
        <v>138</v>
      </c>
      <c r="H7" s="796"/>
      <c r="I7" s="796"/>
      <c r="J7" s="797" t="s">
        <v>139</v>
      </c>
      <c r="K7" s="796" t="s">
        <v>140</v>
      </c>
      <c r="L7" s="796"/>
      <c r="M7" s="796"/>
      <c r="N7" s="796"/>
      <c r="O7" s="796" t="s">
        <v>141</v>
      </c>
      <c r="P7" s="796"/>
      <c r="Q7" s="796"/>
      <c r="R7" s="796"/>
      <c r="S7" s="797" t="s">
        <v>142</v>
      </c>
      <c r="T7" s="796" t="s">
        <v>143</v>
      </c>
      <c r="U7" s="796"/>
      <c r="V7" s="796"/>
      <c r="W7" s="797" t="s">
        <v>144</v>
      </c>
      <c r="X7" s="796" t="s">
        <v>145</v>
      </c>
      <c r="Y7" s="796"/>
      <c r="Z7" s="796"/>
      <c r="AA7" s="797" t="s">
        <v>146</v>
      </c>
      <c r="AB7" s="796" t="s">
        <v>147</v>
      </c>
      <c r="AC7" s="796"/>
      <c r="AD7" s="796"/>
      <c r="AE7" s="796"/>
      <c r="AF7" s="797" t="s">
        <v>148</v>
      </c>
      <c r="AG7" s="796" t="s">
        <v>149</v>
      </c>
      <c r="AH7" s="796"/>
      <c r="AI7" s="796"/>
      <c r="AJ7" s="797" t="s">
        <v>150</v>
      </c>
      <c r="AK7" s="796" t="s">
        <v>151</v>
      </c>
      <c r="AL7" s="796"/>
      <c r="AM7" s="796"/>
      <c r="AN7" s="796"/>
      <c r="AO7" s="796" t="s">
        <v>152</v>
      </c>
      <c r="AP7" s="796"/>
      <c r="AQ7" s="796"/>
      <c r="AR7" s="796"/>
      <c r="AS7" s="797" t="s">
        <v>153</v>
      </c>
      <c r="AT7" s="796" t="s">
        <v>154</v>
      </c>
      <c r="AU7" s="796"/>
      <c r="AV7" s="796"/>
      <c r="AW7" s="797" t="s">
        <v>155</v>
      </c>
      <c r="AX7" s="796" t="s">
        <v>156</v>
      </c>
      <c r="AY7" s="796"/>
      <c r="AZ7" s="796"/>
      <c r="BA7" s="799"/>
      <c r="BB7" s="811"/>
      <c r="BC7" s="812"/>
      <c r="BD7" s="814"/>
      <c r="BE7" s="803"/>
      <c r="BF7" s="788" t="s">
        <v>157</v>
      </c>
      <c r="BG7" s="790" t="s">
        <v>158</v>
      </c>
      <c r="BH7" s="816"/>
      <c r="BI7" s="803"/>
      <c r="BJ7" s="790"/>
    </row>
    <row r="8" spans="1:72" s="46" customFormat="1" ht="26.25" customHeight="1" x14ac:dyDescent="0.25">
      <c r="A8" s="807"/>
      <c r="B8" s="339">
        <v>1</v>
      </c>
      <c r="C8" s="340">
        <v>8</v>
      </c>
      <c r="D8" s="340">
        <v>15</v>
      </c>
      <c r="E8" s="340">
        <v>22</v>
      </c>
      <c r="F8" s="820"/>
      <c r="G8" s="340">
        <v>6</v>
      </c>
      <c r="H8" s="340">
        <v>13</v>
      </c>
      <c r="I8" s="340">
        <v>20</v>
      </c>
      <c r="J8" s="797"/>
      <c r="K8" s="340">
        <v>3</v>
      </c>
      <c r="L8" s="340">
        <v>10</v>
      </c>
      <c r="M8" s="340">
        <v>17</v>
      </c>
      <c r="N8" s="340">
        <v>24</v>
      </c>
      <c r="O8" s="340">
        <v>1</v>
      </c>
      <c r="P8" s="340">
        <v>8</v>
      </c>
      <c r="Q8" s="340">
        <v>15</v>
      </c>
      <c r="R8" s="340">
        <v>22</v>
      </c>
      <c r="S8" s="797"/>
      <c r="T8" s="340">
        <v>5</v>
      </c>
      <c r="U8" s="340">
        <v>12</v>
      </c>
      <c r="V8" s="340">
        <v>19</v>
      </c>
      <c r="W8" s="797"/>
      <c r="X8" s="340">
        <v>2</v>
      </c>
      <c r="Y8" s="340">
        <v>9</v>
      </c>
      <c r="Z8" s="340">
        <v>16</v>
      </c>
      <c r="AA8" s="797"/>
      <c r="AB8" s="340">
        <v>2</v>
      </c>
      <c r="AC8" s="340">
        <v>9</v>
      </c>
      <c r="AD8" s="340">
        <v>16</v>
      </c>
      <c r="AE8" s="340">
        <v>23</v>
      </c>
      <c r="AF8" s="797"/>
      <c r="AG8" s="340">
        <v>6</v>
      </c>
      <c r="AH8" s="340">
        <v>13</v>
      </c>
      <c r="AI8" s="340">
        <v>20</v>
      </c>
      <c r="AJ8" s="797"/>
      <c r="AK8" s="340">
        <v>4</v>
      </c>
      <c r="AL8" s="340">
        <v>11</v>
      </c>
      <c r="AM8" s="340">
        <v>18</v>
      </c>
      <c r="AN8" s="340">
        <v>25</v>
      </c>
      <c r="AO8" s="340">
        <v>1</v>
      </c>
      <c r="AP8" s="340">
        <v>8</v>
      </c>
      <c r="AQ8" s="340">
        <v>15</v>
      </c>
      <c r="AR8" s="340">
        <v>22</v>
      </c>
      <c r="AS8" s="797"/>
      <c r="AT8" s="340">
        <v>6</v>
      </c>
      <c r="AU8" s="340">
        <v>13</v>
      </c>
      <c r="AV8" s="340">
        <v>20</v>
      </c>
      <c r="AW8" s="797"/>
      <c r="AX8" s="340">
        <v>3</v>
      </c>
      <c r="AY8" s="340">
        <v>10</v>
      </c>
      <c r="AZ8" s="340">
        <v>17</v>
      </c>
      <c r="BA8" s="341">
        <v>24</v>
      </c>
      <c r="BB8" s="792" t="s">
        <v>159</v>
      </c>
      <c r="BC8" s="794" t="s">
        <v>160</v>
      </c>
      <c r="BD8" s="814"/>
      <c r="BE8" s="803"/>
      <c r="BF8" s="789"/>
      <c r="BG8" s="790"/>
      <c r="BH8" s="816"/>
      <c r="BI8" s="803"/>
      <c r="BJ8" s="790"/>
    </row>
    <row r="9" spans="1:72" s="46" customFormat="1" ht="57.75" customHeight="1" thickBot="1" x14ac:dyDescent="0.3">
      <c r="A9" s="808"/>
      <c r="B9" s="342">
        <v>7</v>
      </c>
      <c r="C9" s="343">
        <v>14</v>
      </c>
      <c r="D9" s="343">
        <v>21</v>
      </c>
      <c r="E9" s="343">
        <v>28</v>
      </c>
      <c r="F9" s="820"/>
      <c r="G9" s="343">
        <v>12</v>
      </c>
      <c r="H9" s="343">
        <v>19</v>
      </c>
      <c r="I9" s="343">
        <v>26</v>
      </c>
      <c r="J9" s="798"/>
      <c r="K9" s="343">
        <v>9</v>
      </c>
      <c r="L9" s="343">
        <v>16</v>
      </c>
      <c r="M9" s="343">
        <v>23</v>
      </c>
      <c r="N9" s="343">
        <v>30</v>
      </c>
      <c r="O9" s="343">
        <v>7</v>
      </c>
      <c r="P9" s="343">
        <v>14</v>
      </c>
      <c r="Q9" s="343">
        <v>21</v>
      </c>
      <c r="R9" s="343">
        <v>28</v>
      </c>
      <c r="S9" s="798"/>
      <c r="T9" s="343">
        <v>11</v>
      </c>
      <c r="U9" s="343">
        <v>18</v>
      </c>
      <c r="V9" s="343">
        <v>25</v>
      </c>
      <c r="W9" s="798"/>
      <c r="X9" s="343">
        <v>8</v>
      </c>
      <c r="Y9" s="343">
        <v>15</v>
      </c>
      <c r="Z9" s="343">
        <v>22</v>
      </c>
      <c r="AA9" s="798"/>
      <c r="AB9" s="343">
        <v>8</v>
      </c>
      <c r="AC9" s="343">
        <v>15</v>
      </c>
      <c r="AD9" s="343">
        <v>22</v>
      </c>
      <c r="AE9" s="343">
        <v>29</v>
      </c>
      <c r="AF9" s="798"/>
      <c r="AG9" s="343">
        <v>12</v>
      </c>
      <c r="AH9" s="343">
        <v>19</v>
      </c>
      <c r="AI9" s="343">
        <v>26</v>
      </c>
      <c r="AJ9" s="798"/>
      <c r="AK9" s="343">
        <v>10</v>
      </c>
      <c r="AL9" s="343">
        <v>17</v>
      </c>
      <c r="AM9" s="343">
        <v>24</v>
      </c>
      <c r="AN9" s="343">
        <v>31</v>
      </c>
      <c r="AO9" s="343">
        <v>7</v>
      </c>
      <c r="AP9" s="343">
        <v>14</v>
      </c>
      <c r="AQ9" s="343">
        <v>21</v>
      </c>
      <c r="AR9" s="343">
        <v>28</v>
      </c>
      <c r="AS9" s="798"/>
      <c r="AT9" s="343">
        <v>12</v>
      </c>
      <c r="AU9" s="343">
        <v>19</v>
      </c>
      <c r="AV9" s="343">
        <v>26</v>
      </c>
      <c r="AW9" s="798"/>
      <c r="AX9" s="343">
        <v>9</v>
      </c>
      <c r="AY9" s="343">
        <v>16</v>
      </c>
      <c r="AZ9" s="343">
        <v>23</v>
      </c>
      <c r="BA9" s="344">
        <v>31</v>
      </c>
      <c r="BB9" s="793"/>
      <c r="BC9" s="795"/>
      <c r="BD9" s="814"/>
      <c r="BE9" s="804"/>
      <c r="BF9" s="789"/>
      <c r="BG9" s="791"/>
      <c r="BH9" s="817"/>
      <c r="BI9" s="804"/>
      <c r="BJ9" s="791"/>
    </row>
    <row r="10" spans="1:72" s="46" customFormat="1" ht="33" customHeight="1" thickBot="1" x14ac:dyDescent="0.3">
      <c r="A10" s="49" t="s">
        <v>172</v>
      </c>
      <c r="B10" s="61">
        <v>17</v>
      </c>
      <c r="C10" s="62"/>
      <c r="D10" s="62"/>
      <c r="E10" s="62"/>
      <c r="F10" s="50"/>
      <c r="G10" s="62"/>
      <c r="H10" s="62"/>
      <c r="I10" s="62"/>
      <c r="J10" s="110"/>
      <c r="K10" s="111"/>
      <c r="L10" s="112"/>
      <c r="M10" s="111"/>
      <c r="N10" s="112"/>
      <c r="O10" s="62"/>
      <c r="P10" s="110"/>
      <c r="Q10" s="111"/>
      <c r="R10" s="112"/>
      <c r="S10" s="55" t="s">
        <v>164</v>
      </c>
      <c r="T10" s="58" t="s">
        <v>164</v>
      </c>
      <c r="U10" s="416">
        <v>22</v>
      </c>
      <c r="V10" s="336"/>
      <c r="W10" s="417"/>
      <c r="X10" s="336"/>
      <c r="Y10" s="336"/>
      <c r="Z10" s="336"/>
      <c r="AA10" s="417"/>
      <c r="AB10" s="336"/>
      <c r="AC10" s="336"/>
      <c r="AD10" s="336"/>
      <c r="AE10" s="336"/>
      <c r="AF10" s="417"/>
      <c r="AG10" s="336"/>
      <c r="AH10" s="336"/>
      <c r="AI10" s="336"/>
      <c r="AJ10" s="417"/>
      <c r="AK10" s="336"/>
      <c r="AL10" s="336"/>
      <c r="AM10" s="336"/>
      <c r="AN10" s="336"/>
      <c r="AO10" s="336"/>
      <c r="AP10" s="337"/>
      <c r="AQ10" s="338" t="s">
        <v>163</v>
      </c>
      <c r="AR10" s="418" t="s">
        <v>163</v>
      </c>
      <c r="AS10" s="419" t="s">
        <v>164</v>
      </c>
      <c r="AT10" s="57" t="s">
        <v>164</v>
      </c>
      <c r="AU10" s="56" t="s">
        <v>164</v>
      </c>
      <c r="AV10" s="57" t="s">
        <v>164</v>
      </c>
      <c r="AW10" s="56" t="s">
        <v>164</v>
      </c>
      <c r="AX10" s="57" t="s">
        <v>164</v>
      </c>
      <c r="AY10" s="56" t="s">
        <v>164</v>
      </c>
      <c r="AZ10" s="57" t="s">
        <v>164</v>
      </c>
      <c r="BA10" s="54" t="s">
        <v>164</v>
      </c>
      <c r="BB10" s="65">
        <f>B10+U10</f>
        <v>39</v>
      </c>
      <c r="BC10" s="66">
        <f>BB10*36</f>
        <v>1404</v>
      </c>
      <c r="BD10" s="115">
        <v>2</v>
      </c>
      <c r="BE10" s="113"/>
      <c r="BF10" s="114"/>
      <c r="BG10" s="116"/>
      <c r="BH10" s="113"/>
      <c r="BI10" s="117">
        <v>11</v>
      </c>
      <c r="BJ10" s="66">
        <f>BB10+BD10+BE10+BF10+BG10+BH10+BI10</f>
        <v>52</v>
      </c>
    </row>
    <row r="11" spans="1:72" s="46" customFormat="1" ht="33" customHeight="1" thickBot="1" x14ac:dyDescent="0.3">
      <c r="A11" s="49" t="s">
        <v>161</v>
      </c>
      <c r="B11" s="472">
        <v>14</v>
      </c>
      <c r="C11" s="473"/>
      <c r="D11" s="473"/>
      <c r="E11" s="473"/>
      <c r="F11" s="474"/>
      <c r="G11" s="473"/>
      <c r="H11" s="473"/>
      <c r="I11" s="473"/>
      <c r="J11" s="474"/>
      <c r="K11" s="473"/>
      <c r="L11" s="475"/>
      <c r="M11" s="473"/>
      <c r="N11" s="473"/>
      <c r="P11" s="478" t="s">
        <v>162</v>
      </c>
      <c r="Q11" s="479" t="s">
        <v>162</v>
      </c>
      <c r="R11" s="480" t="s">
        <v>162</v>
      </c>
      <c r="S11" s="53" t="s">
        <v>164</v>
      </c>
      <c r="T11" s="54" t="s">
        <v>164</v>
      </c>
      <c r="U11" s="306">
        <v>17</v>
      </c>
      <c r="V11" s="50"/>
      <c r="W11" s="51"/>
      <c r="X11" s="50"/>
      <c r="Y11" s="50"/>
      <c r="Z11" s="50"/>
      <c r="AA11" s="51"/>
      <c r="AB11" s="50"/>
      <c r="AC11" s="50"/>
      <c r="AD11" s="443" t="s">
        <v>162</v>
      </c>
      <c r="AE11" s="444" t="s">
        <v>162</v>
      </c>
      <c r="AF11" s="448">
        <v>8</v>
      </c>
      <c r="AG11" s="449">
        <v>8</v>
      </c>
      <c r="AH11" s="449">
        <v>8</v>
      </c>
      <c r="AI11" s="450">
        <v>8</v>
      </c>
      <c r="AJ11" s="420"/>
      <c r="AK11" s="420"/>
      <c r="AL11" s="420"/>
      <c r="AM11" s="420"/>
      <c r="AN11" s="420"/>
      <c r="AO11" s="420"/>
      <c r="AP11" s="420"/>
      <c r="AQ11" s="420"/>
      <c r="AR11" s="49" t="s">
        <v>163</v>
      </c>
      <c r="AS11" s="56" t="s">
        <v>164</v>
      </c>
      <c r="AT11" s="56" t="s">
        <v>164</v>
      </c>
      <c r="AU11" s="56" t="s">
        <v>164</v>
      </c>
      <c r="AV11" s="57" t="s">
        <v>164</v>
      </c>
      <c r="AW11" s="56" t="s">
        <v>164</v>
      </c>
      <c r="AX11" s="57" t="s">
        <v>164</v>
      </c>
      <c r="AY11" s="56" t="s">
        <v>164</v>
      </c>
      <c r="AZ11" s="57" t="s">
        <v>164</v>
      </c>
      <c r="BA11" s="58" t="s">
        <v>164</v>
      </c>
      <c r="BB11" s="102">
        <f>B11+U11</f>
        <v>31</v>
      </c>
      <c r="BC11" s="109">
        <f>BB11*36</f>
        <v>1116</v>
      </c>
      <c r="BD11" s="109">
        <v>1</v>
      </c>
      <c r="BE11" s="108">
        <v>5</v>
      </c>
      <c r="BF11" s="63">
        <v>4</v>
      </c>
      <c r="BG11" s="64"/>
      <c r="BH11" s="108"/>
      <c r="BI11" s="63">
        <v>11</v>
      </c>
      <c r="BJ11" s="64">
        <f>BB11+BD11+BE11+BF11+BG11+BH11+BI11</f>
        <v>52</v>
      </c>
    </row>
    <row r="12" spans="1:72" s="46" customFormat="1" ht="33" customHeight="1" thickBot="1" x14ac:dyDescent="0.3">
      <c r="A12" s="59" t="s">
        <v>166</v>
      </c>
      <c r="B12" s="61">
        <v>14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52"/>
      <c r="P12" s="451" t="s">
        <v>162</v>
      </c>
      <c r="Q12" s="452" t="s">
        <v>162</v>
      </c>
      <c r="R12" s="453" t="s">
        <v>162</v>
      </c>
      <c r="S12" s="53" t="s">
        <v>164</v>
      </c>
      <c r="T12" s="58" t="s">
        <v>164</v>
      </c>
      <c r="U12" s="61">
        <v>17</v>
      </c>
      <c r="V12" s="50"/>
      <c r="W12" s="51"/>
      <c r="X12" s="50"/>
      <c r="Y12" s="50"/>
      <c r="Z12" s="50"/>
      <c r="AA12" s="51"/>
      <c r="AB12" s="50"/>
      <c r="AC12" s="454">
        <v>8</v>
      </c>
      <c r="AD12" s="455">
        <v>8</v>
      </c>
      <c r="AE12" s="455">
        <v>8</v>
      </c>
      <c r="AF12" s="455">
        <v>8</v>
      </c>
      <c r="AG12" s="455">
        <v>8</v>
      </c>
      <c r="AH12" s="456">
        <v>8</v>
      </c>
      <c r="AI12" s="62"/>
      <c r="AJ12" s="62"/>
      <c r="AK12" s="62"/>
      <c r="AL12" s="62"/>
      <c r="AM12" s="62"/>
      <c r="AN12" s="62"/>
      <c r="AO12" s="62"/>
      <c r="AP12" s="62"/>
      <c r="AQ12" s="62"/>
      <c r="AR12" s="476" t="s">
        <v>163</v>
      </c>
      <c r="AS12" s="477" t="s">
        <v>163</v>
      </c>
      <c r="AT12" s="53" t="s">
        <v>164</v>
      </c>
      <c r="AU12" s="56" t="s">
        <v>164</v>
      </c>
      <c r="AV12" s="57" t="s">
        <v>164</v>
      </c>
      <c r="AW12" s="56" t="s">
        <v>164</v>
      </c>
      <c r="AX12" s="57" t="s">
        <v>164</v>
      </c>
      <c r="AY12" s="56" t="s">
        <v>164</v>
      </c>
      <c r="AZ12" s="57" t="s">
        <v>164</v>
      </c>
      <c r="BA12" s="54" t="s">
        <v>164</v>
      </c>
      <c r="BB12" s="65">
        <f>B12+U12</f>
        <v>31</v>
      </c>
      <c r="BC12" s="66">
        <f>BB12*36</f>
        <v>1116</v>
      </c>
      <c r="BD12" s="99">
        <v>2</v>
      </c>
      <c r="BE12" s="100">
        <v>3</v>
      </c>
      <c r="BF12" s="60">
        <v>6</v>
      </c>
      <c r="BG12" s="101"/>
      <c r="BH12" s="100"/>
      <c r="BI12" s="60">
        <v>10</v>
      </c>
      <c r="BJ12" s="101">
        <f>BB12+BD12+BE12+BF12+BG12+BH12+BI12</f>
        <v>52</v>
      </c>
    </row>
    <row r="13" spans="1:72" s="80" customFormat="1" ht="32.25" customHeight="1" thickBot="1" x14ac:dyDescent="0.3">
      <c r="A13" s="118" t="s">
        <v>6</v>
      </c>
      <c r="B13" s="61">
        <v>11</v>
      </c>
      <c r="C13" s="62"/>
      <c r="D13" s="62"/>
      <c r="E13" s="62"/>
      <c r="F13" s="62"/>
      <c r="G13" s="62"/>
      <c r="H13" s="62"/>
      <c r="I13" s="62"/>
      <c r="J13" s="445">
        <v>8</v>
      </c>
      <c r="K13" s="446">
        <v>8</v>
      </c>
      <c r="L13" s="446">
        <v>8</v>
      </c>
      <c r="M13" s="446">
        <v>8</v>
      </c>
      <c r="N13" s="447">
        <v>8</v>
      </c>
      <c r="O13" s="62"/>
      <c r="P13" s="63"/>
      <c r="Q13" s="64"/>
      <c r="R13" s="481" t="s">
        <v>163</v>
      </c>
      <c r="S13" s="55" t="s">
        <v>164</v>
      </c>
      <c r="T13" s="58" t="s">
        <v>164</v>
      </c>
      <c r="U13" s="67">
        <v>13</v>
      </c>
      <c r="V13" s="63"/>
      <c r="W13" s="63"/>
      <c r="X13" s="68"/>
      <c r="Y13" s="68"/>
      <c r="Z13" s="68"/>
      <c r="AA13" s="69"/>
      <c r="AB13" s="63"/>
      <c r="AC13" s="71" t="s">
        <v>163</v>
      </c>
      <c r="AD13" s="50"/>
      <c r="AE13" s="50"/>
      <c r="AF13" s="51"/>
      <c r="AG13" s="50"/>
      <c r="AH13" s="679"/>
      <c r="AI13" s="680" t="s">
        <v>167</v>
      </c>
      <c r="AJ13" s="681" t="s">
        <v>167</v>
      </c>
      <c r="AK13" s="681" t="s">
        <v>167</v>
      </c>
      <c r="AL13" s="682" t="s">
        <v>167</v>
      </c>
      <c r="AM13" s="72" t="s">
        <v>168</v>
      </c>
      <c r="AN13" s="72" t="s">
        <v>168</v>
      </c>
      <c r="AO13" s="72" t="s">
        <v>168</v>
      </c>
      <c r="AP13" s="73" t="s">
        <v>168</v>
      </c>
      <c r="AQ13" s="74" t="s">
        <v>166</v>
      </c>
      <c r="AR13" s="75" t="s">
        <v>166</v>
      </c>
      <c r="AS13" s="76"/>
      <c r="AT13" s="77"/>
      <c r="AU13" s="78"/>
      <c r="AV13" s="78"/>
      <c r="AW13" s="78"/>
      <c r="AX13" s="78"/>
      <c r="AY13" s="78"/>
      <c r="AZ13" s="78"/>
      <c r="BA13" s="79"/>
      <c r="BB13" s="76">
        <f>B13+U13</f>
        <v>24</v>
      </c>
      <c r="BC13" s="70">
        <f>BB13*36</f>
        <v>864</v>
      </c>
      <c r="BD13" s="89">
        <v>2</v>
      </c>
      <c r="BE13" s="98"/>
      <c r="BF13" s="78">
        <v>5</v>
      </c>
      <c r="BG13" s="79">
        <v>4</v>
      </c>
      <c r="BH13" s="98">
        <v>6</v>
      </c>
      <c r="BI13" s="78">
        <v>2</v>
      </c>
      <c r="BJ13" s="79">
        <f>BB13+BD13+BE13+BF13+BG13+BH13+BI13</f>
        <v>43</v>
      </c>
    </row>
    <row r="14" spans="1:72" ht="28.5" customHeight="1" thickBot="1" x14ac:dyDescent="0.3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S14" s="82"/>
      <c r="AW14" s="786" t="s">
        <v>74</v>
      </c>
      <c r="AX14" s="786"/>
      <c r="AY14" s="786"/>
      <c r="AZ14" s="786"/>
      <c r="BA14" s="787"/>
      <c r="BB14" s="107">
        <f>SUM(BB10:BB13)</f>
        <v>125</v>
      </c>
      <c r="BC14" s="107">
        <f>SUM(BC10:BC13)</f>
        <v>4500</v>
      </c>
      <c r="BD14" s="118">
        <f t="shared" ref="BD14:BJ14" si="0">SUM(BD10:BD13)</f>
        <v>7</v>
      </c>
      <c r="BE14" s="107">
        <f t="shared" si="0"/>
        <v>8</v>
      </c>
      <c r="BF14" s="107">
        <f t="shared" si="0"/>
        <v>15</v>
      </c>
      <c r="BG14" s="107">
        <f t="shared" si="0"/>
        <v>4</v>
      </c>
      <c r="BH14" s="107">
        <f t="shared" si="0"/>
        <v>6</v>
      </c>
      <c r="BI14" s="107">
        <f t="shared" si="0"/>
        <v>34</v>
      </c>
      <c r="BJ14" s="107">
        <f t="shared" si="0"/>
        <v>199</v>
      </c>
    </row>
    <row r="15" spans="1:72" x14ac:dyDescent="0.2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BB15" s="83"/>
      <c r="BC15" s="83"/>
      <c r="BD15" s="83"/>
      <c r="BE15" s="83"/>
      <c r="BF15" s="83"/>
      <c r="BG15" s="83"/>
    </row>
    <row r="16" spans="1:72" x14ac:dyDescent="0.2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</row>
    <row r="17" spans="1:53" x14ac:dyDescent="0.2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84"/>
      <c r="AC17" s="46"/>
      <c r="AD17" s="46"/>
    </row>
    <row r="18" spans="1:53" x14ac:dyDescent="0.25">
      <c r="A18" s="46"/>
      <c r="B18" s="46"/>
      <c r="C18" s="46"/>
      <c r="D18" s="46"/>
      <c r="E18" s="46"/>
      <c r="F18" s="46"/>
      <c r="G18" s="46"/>
      <c r="H18" s="46"/>
      <c r="I18" s="46"/>
      <c r="J18" s="91"/>
      <c r="K18" s="307" t="s">
        <v>169</v>
      </c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308"/>
      <c r="AP18" s="308"/>
      <c r="AQ18" s="308"/>
      <c r="AR18" s="308"/>
      <c r="AS18" s="308"/>
      <c r="AT18" s="308"/>
      <c r="AU18" s="308"/>
    </row>
    <row r="19" spans="1:53" x14ac:dyDescent="0.25">
      <c r="A19" s="46"/>
      <c r="B19" s="46"/>
      <c r="C19" s="46"/>
      <c r="D19" s="46"/>
      <c r="E19" s="46"/>
      <c r="F19" s="46"/>
      <c r="G19" s="46"/>
      <c r="H19" s="46"/>
      <c r="I19" s="46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308"/>
      <c r="AP19" s="308"/>
      <c r="AQ19" s="308"/>
      <c r="AR19" s="308"/>
      <c r="AS19" s="308"/>
      <c r="AT19" s="308"/>
      <c r="AU19" s="308"/>
    </row>
    <row r="20" spans="1:53" ht="16.5" thickBot="1" x14ac:dyDescent="0.3">
      <c r="A20" s="46"/>
      <c r="B20" s="46"/>
      <c r="C20" s="46"/>
      <c r="D20" s="46"/>
      <c r="E20" s="46"/>
      <c r="F20" s="46"/>
      <c r="G20" s="46"/>
      <c r="H20" s="46"/>
      <c r="I20" s="46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308"/>
      <c r="AP20" s="308"/>
      <c r="AQ20" s="308"/>
      <c r="AR20" s="308"/>
      <c r="AS20" s="308"/>
      <c r="AT20" s="308"/>
      <c r="AU20" s="308"/>
      <c r="AV20" s="46"/>
      <c r="AW20" s="46"/>
      <c r="AX20" s="46"/>
      <c r="AY20" s="46"/>
      <c r="AZ20" s="46"/>
      <c r="BA20" s="46"/>
    </row>
    <row r="21" spans="1:53" ht="30" customHeight="1" thickBot="1" x14ac:dyDescent="0.35">
      <c r="A21" s="294"/>
      <c r="B21" s="46"/>
      <c r="C21" s="46"/>
      <c r="D21" s="46"/>
      <c r="E21" s="46"/>
      <c r="F21" s="46"/>
      <c r="G21" s="46"/>
      <c r="H21" s="46"/>
      <c r="I21" s="46"/>
      <c r="J21" s="102"/>
      <c r="K21" s="46"/>
      <c r="L21" s="85" t="s">
        <v>73</v>
      </c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86"/>
      <c r="AQ21" s="46"/>
      <c r="AR21" s="103" t="s">
        <v>163</v>
      </c>
      <c r="AS21" s="46"/>
      <c r="AT21" s="85" t="s">
        <v>170</v>
      </c>
      <c r="AU21" s="46"/>
      <c r="AV21" s="46"/>
      <c r="AW21" s="46"/>
      <c r="AX21" s="46"/>
      <c r="AY21" s="46"/>
      <c r="AZ21" s="46"/>
      <c r="BA21" s="46"/>
    </row>
    <row r="22" spans="1:53" ht="16.5" thickBot="1" x14ac:dyDescent="0.3">
      <c r="A22" s="46"/>
      <c r="B22" s="46"/>
      <c r="C22" s="46"/>
      <c r="D22" s="46"/>
      <c r="E22" s="46"/>
      <c r="F22" s="46"/>
      <c r="G22" s="46"/>
      <c r="H22" s="46"/>
      <c r="I22" s="46"/>
      <c r="J22" s="87"/>
      <c r="K22" s="46"/>
      <c r="L22" s="85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8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</row>
    <row r="23" spans="1:53" ht="27" customHeight="1" thickBot="1" x14ac:dyDescent="0.3">
      <c r="A23" s="46"/>
      <c r="B23" s="46"/>
      <c r="C23" s="46"/>
      <c r="D23" s="46"/>
      <c r="E23" s="46"/>
      <c r="F23" s="46"/>
      <c r="G23" s="46"/>
      <c r="H23" s="46"/>
      <c r="I23" s="46"/>
      <c r="J23" s="104" t="s">
        <v>162</v>
      </c>
      <c r="K23" s="46"/>
      <c r="L23" s="46" t="s">
        <v>2</v>
      </c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86"/>
      <c r="AQ23" s="46"/>
      <c r="AR23" s="309" t="s">
        <v>166</v>
      </c>
      <c r="AS23" s="46"/>
      <c r="AT23" s="85" t="s">
        <v>222</v>
      </c>
      <c r="AU23" s="46"/>
      <c r="AV23" s="46"/>
      <c r="AW23" s="46"/>
      <c r="AX23" s="46"/>
      <c r="AY23" s="46"/>
      <c r="AZ23" s="46"/>
      <c r="BA23" s="46"/>
    </row>
    <row r="24" spans="1:53" ht="16.5" thickBot="1" x14ac:dyDescent="0.3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86"/>
      <c r="AQ24" s="46"/>
      <c r="AR24" s="87"/>
      <c r="AS24" s="46"/>
      <c r="AT24" s="85"/>
      <c r="AU24" s="46"/>
      <c r="AV24" s="46"/>
      <c r="AW24" s="46"/>
      <c r="AX24" s="46"/>
      <c r="AY24" s="46"/>
      <c r="AZ24" s="46"/>
      <c r="BA24" s="46"/>
    </row>
    <row r="25" spans="1:53" ht="27" customHeight="1" thickBot="1" x14ac:dyDescent="0.3">
      <c r="A25" s="46"/>
      <c r="B25" s="46"/>
      <c r="C25" s="46"/>
      <c r="D25" s="46"/>
      <c r="E25" s="46"/>
      <c r="F25" s="46"/>
      <c r="G25" s="46"/>
      <c r="H25" s="46"/>
      <c r="I25" s="46"/>
      <c r="J25" s="104" t="s">
        <v>165</v>
      </c>
      <c r="K25" s="46"/>
      <c r="L25" s="85" t="s">
        <v>3</v>
      </c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86"/>
      <c r="AR25" s="106" t="s">
        <v>164</v>
      </c>
      <c r="AS25" s="40"/>
      <c r="AT25" s="85" t="s">
        <v>171</v>
      </c>
      <c r="AU25" s="46"/>
      <c r="AV25" s="46"/>
      <c r="AW25" s="46"/>
    </row>
    <row r="26" spans="1:53" ht="16.5" thickBot="1" x14ac:dyDescent="0.3">
      <c r="A26" s="46"/>
      <c r="B26" s="46"/>
      <c r="C26" s="46"/>
      <c r="D26" s="46"/>
      <c r="E26" s="46"/>
      <c r="F26" s="46"/>
      <c r="G26" s="46"/>
      <c r="H26" s="46"/>
      <c r="I26" s="46"/>
      <c r="J26" s="87"/>
      <c r="K26" s="46"/>
      <c r="L26" s="85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R26" s="88"/>
      <c r="AS26" s="40"/>
      <c r="AT26" s="85"/>
      <c r="AU26" s="46"/>
      <c r="AV26" s="46"/>
      <c r="AW26" s="46"/>
    </row>
    <row r="27" spans="1:53" ht="27" customHeight="1" thickBot="1" x14ac:dyDescent="0.3">
      <c r="A27" s="46"/>
      <c r="B27" s="46"/>
      <c r="C27" s="46"/>
      <c r="D27" s="46"/>
      <c r="E27" s="46"/>
      <c r="F27" s="46"/>
      <c r="G27" s="46"/>
      <c r="H27" s="46"/>
      <c r="I27" s="46"/>
      <c r="J27" s="102">
        <v>8</v>
      </c>
      <c r="L27" s="85" t="s">
        <v>223</v>
      </c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R27" s="105" t="s">
        <v>168</v>
      </c>
      <c r="AS27" s="40"/>
      <c r="AT27" s="85" t="s">
        <v>121</v>
      </c>
      <c r="AU27" s="46"/>
      <c r="AV27" s="46"/>
      <c r="AW27" s="46"/>
    </row>
    <row r="28" spans="1:53" ht="16.5" thickBot="1" x14ac:dyDescent="0.3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</row>
    <row r="29" spans="1:53" ht="27" customHeight="1" thickBot="1" x14ac:dyDescent="0.3">
      <c r="J29" s="49" t="s">
        <v>167</v>
      </c>
      <c r="K29" s="46"/>
      <c r="L29" s="85" t="s">
        <v>224</v>
      </c>
    </row>
    <row r="30" spans="1:53" ht="16.5" thickBot="1" x14ac:dyDescent="0.3"/>
    <row r="31" spans="1:53" ht="23.25" thickBot="1" x14ac:dyDescent="0.3">
      <c r="A31" s="581" t="s">
        <v>162</v>
      </c>
      <c r="B31" s="81" t="s">
        <v>264</v>
      </c>
      <c r="AB31" s="578" t="s">
        <v>162</v>
      </c>
      <c r="AC31" s="81" t="s">
        <v>267</v>
      </c>
    </row>
    <row r="32" spans="1:53" ht="23.25" thickBot="1" x14ac:dyDescent="0.3">
      <c r="A32" s="582" t="s">
        <v>162</v>
      </c>
      <c r="B32" s="81" t="s">
        <v>265</v>
      </c>
      <c r="AB32" s="579">
        <v>8</v>
      </c>
      <c r="AC32" s="81" t="s">
        <v>268</v>
      </c>
    </row>
    <row r="33" spans="1:57" ht="22.5" customHeight="1" thickBot="1" x14ac:dyDescent="0.3">
      <c r="A33" s="583">
        <v>8</v>
      </c>
      <c r="B33" s="81" t="s">
        <v>266</v>
      </c>
      <c r="AB33" s="580">
        <v>8</v>
      </c>
      <c r="AC33" s="81" t="s">
        <v>269</v>
      </c>
      <c r="BD33" s="577" t="s">
        <v>167</v>
      </c>
      <c r="BE33" s="85" t="s">
        <v>224</v>
      </c>
    </row>
  </sheetData>
  <mergeCells count="36">
    <mergeCell ref="A4:BA4"/>
    <mergeCell ref="BB4:BJ4"/>
    <mergeCell ref="A6:A9"/>
    <mergeCell ref="BB6:BC7"/>
    <mergeCell ref="BD6:BD9"/>
    <mergeCell ref="BH6:BH9"/>
    <mergeCell ref="BI6:BI9"/>
    <mergeCell ref="BJ6:BJ9"/>
    <mergeCell ref="B7:E7"/>
    <mergeCell ref="F7:F9"/>
    <mergeCell ref="G7:I7"/>
    <mergeCell ref="J7:J9"/>
    <mergeCell ref="K7:N7"/>
    <mergeCell ref="O7:R7"/>
    <mergeCell ref="S7:S9"/>
    <mergeCell ref="T7:V7"/>
    <mergeCell ref="W7:W9"/>
    <mergeCell ref="X7:Z7"/>
    <mergeCell ref="AA7:AA9"/>
    <mergeCell ref="AB7:AE7"/>
    <mergeCell ref="AF7:AF9"/>
    <mergeCell ref="AG7:AI7"/>
    <mergeCell ref="AJ7:AJ9"/>
    <mergeCell ref="AK7:AN7"/>
    <mergeCell ref="AO7:AR7"/>
    <mergeCell ref="AS7:AS9"/>
    <mergeCell ref="AT7:AV7"/>
    <mergeCell ref="AW7:AW9"/>
    <mergeCell ref="AX7:BA7"/>
    <mergeCell ref="BF6:BG6"/>
    <mergeCell ref="BE6:BE9"/>
    <mergeCell ref="AW14:BA14"/>
    <mergeCell ref="BF7:BF9"/>
    <mergeCell ref="BG7:BG9"/>
    <mergeCell ref="BB8:BB9"/>
    <mergeCell ref="BC8:BC9"/>
  </mergeCells>
  <phoneticPr fontId="13" type="noConversion"/>
  <pageMargins left="0.37" right="0.32" top="0.71" bottom="1" header="0.5" footer="0.5"/>
  <pageSetup scale="6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3"/>
  <sheetViews>
    <sheetView view="pageBreakPreview" zoomScaleSheetLayoutView="100" workbookViewId="0">
      <selection sqref="A1:Q108"/>
    </sheetView>
  </sheetViews>
  <sheetFormatPr defaultRowHeight="12.75" x14ac:dyDescent="0.2"/>
  <cols>
    <col min="1" max="1" width="11.7109375" style="3" customWidth="1"/>
    <col min="2" max="2" width="74.5703125" style="3" customWidth="1"/>
    <col min="3" max="3" width="12.42578125" style="3" customWidth="1"/>
    <col min="4" max="4" width="11.28515625" style="3" customWidth="1"/>
    <col min="5" max="5" width="10.7109375" style="3" hidden="1" customWidth="1"/>
    <col min="6" max="6" width="5.5703125" style="6" customWidth="1"/>
    <col min="7" max="7" width="7" style="3" customWidth="1"/>
    <col min="8" max="8" width="7.7109375" style="3" customWidth="1"/>
    <col min="9" max="9" width="6.7109375" style="3" customWidth="1"/>
    <col min="10" max="10" width="5" style="3" hidden="1" customWidth="1"/>
    <col min="11" max="11" width="5.5703125" style="3" hidden="1" customWidth="1"/>
    <col min="12" max="17" width="4.140625" style="3" customWidth="1"/>
    <col min="18" max="16384" width="9.140625" style="3"/>
  </cols>
  <sheetData>
    <row r="1" spans="1:17" ht="21" thickBot="1" x14ac:dyDescent="0.35">
      <c r="A1" s="826" t="s">
        <v>75</v>
      </c>
      <c r="B1" s="826"/>
      <c r="C1" s="826"/>
      <c r="D1" s="826"/>
      <c r="E1" s="826"/>
      <c r="F1" s="826"/>
      <c r="G1" s="826"/>
      <c r="H1" s="826"/>
      <c r="I1" s="826"/>
      <c r="J1" s="826"/>
      <c r="K1" s="826"/>
      <c r="L1" s="826"/>
      <c r="M1" s="826"/>
      <c r="N1" s="826"/>
      <c r="O1" s="826"/>
      <c r="P1" s="826"/>
      <c r="Q1" s="826"/>
    </row>
    <row r="2" spans="1:17" ht="12.4" customHeight="1" x14ac:dyDescent="0.2">
      <c r="A2" s="845" t="s">
        <v>32</v>
      </c>
      <c r="B2" s="848" t="s">
        <v>33</v>
      </c>
      <c r="C2" s="861" t="s">
        <v>106</v>
      </c>
      <c r="D2" s="860" t="s">
        <v>64</v>
      </c>
      <c r="E2" s="860" t="s">
        <v>65</v>
      </c>
      <c r="F2" s="837" t="s">
        <v>68</v>
      </c>
      <c r="G2" s="828"/>
      <c r="H2" s="828"/>
      <c r="I2" s="828"/>
      <c r="J2" s="827" t="s">
        <v>69</v>
      </c>
      <c r="K2" s="828"/>
      <c r="L2" s="828"/>
      <c r="M2" s="828"/>
      <c r="N2" s="828"/>
      <c r="O2" s="828"/>
      <c r="P2" s="828"/>
      <c r="Q2" s="829"/>
    </row>
    <row r="3" spans="1:17" ht="12.4" customHeight="1" x14ac:dyDescent="0.2">
      <c r="A3" s="846"/>
      <c r="B3" s="849"/>
      <c r="C3" s="862"/>
      <c r="D3" s="824"/>
      <c r="E3" s="824"/>
      <c r="F3" s="838"/>
      <c r="G3" s="831"/>
      <c r="H3" s="831"/>
      <c r="I3" s="831"/>
      <c r="J3" s="830"/>
      <c r="K3" s="831"/>
      <c r="L3" s="831"/>
      <c r="M3" s="831"/>
      <c r="N3" s="831"/>
      <c r="O3" s="831"/>
      <c r="P3" s="831"/>
      <c r="Q3" s="832"/>
    </row>
    <row r="4" spans="1:17" ht="12.4" customHeight="1" thickBot="1" x14ac:dyDescent="0.25">
      <c r="A4" s="846"/>
      <c r="B4" s="849"/>
      <c r="C4" s="862"/>
      <c r="D4" s="824"/>
      <c r="E4" s="824"/>
      <c r="F4" s="839"/>
      <c r="G4" s="840"/>
      <c r="H4" s="840"/>
      <c r="I4" s="840"/>
      <c r="J4" s="830"/>
      <c r="K4" s="831"/>
      <c r="L4" s="831"/>
      <c r="M4" s="831"/>
      <c r="N4" s="831"/>
      <c r="O4" s="831"/>
      <c r="P4" s="831"/>
      <c r="Q4" s="832"/>
    </row>
    <row r="5" spans="1:17" ht="12.4" customHeight="1" thickBot="1" x14ac:dyDescent="0.25">
      <c r="A5" s="846"/>
      <c r="B5" s="849"/>
      <c r="C5" s="862"/>
      <c r="D5" s="824"/>
      <c r="E5" s="824"/>
      <c r="F5" s="841" t="s">
        <v>35</v>
      </c>
      <c r="G5" s="2"/>
      <c r="H5" s="1" t="s">
        <v>36</v>
      </c>
      <c r="I5" s="2"/>
      <c r="J5" s="821" t="s">
        <v>107</v>
      </c>
      <c r="K5" s="822"/>
      <c r="L5" s="90" t="s">
        <v>41</v>
      </c>
      <c r="M5" s="467"/>
      <c r="N5" s="821" t="s">
        <v>42</v>
      </c>
      <c r="O5" s="822"/>
      <c r="P5" s="821" t="s">
        <v>7</v>
      </c>
      <c r="Q5" s="822"/>
    </row>
    <row r="6" spans="1:17" ht="12.4" customHeight="1" x14ac:dyDescent="0.2">
      <c r="A6" s="846"/>
      <c r="B6" s="849"/>
      <c r="C6" s="862"/>
      <c r="D6" s="824"/>
      <c r="E6" s="824"/>
      <c r="F6" s="842"/>
      <c r="G6" s="823" t="s">
        <v>73</v>
      </c>
      <c r="H6" s="823" t="s">
        <v>66</v>
      </c>
      <c r="I6" s="844" t="s">
        <v>67</v>
      </c>
      <c r="J6" s="119" t="s">
        <v>128</v>
      </c>
      <c r="K6" s="123" t="s">
        <v>129</v>
      </c>
      <c r="L6" s="120" t="s">
        <v>37</v>
      </c>
      <c r="M6" s="13" t="s">
        <v>38</v>
      </c>
      <c r="N6" s="12" t="s">
        <v>39</v>
      </c>
      <c r="O6" s="11" t="s">
        <v>40</v>
      </c>
      <c r="P6" s="12" t="s">
        <v>8</v>
      </c>
      <c r="Q6" s="13" t="s">
        <v>9</v>
      </c>
    </row>
    <row r="7" spans="1:17" ht="12.4" customHeight="1" x14ac:dyDescent="0.2">
      <c r="A7" s="846"/>
      <c r="B7" s="849"/>
      <c r="C7" s="862"/>
      <c r="D7" s="824"/>
      <c r="E7" s="824"/>
      <c r="F7" s="842"/>
      <c r="G7" s="824"/>
      <c r="H7" s="824"/>
      <c r="I7" s="838"/>
      <c r="J7" s="833">
        <v>17</v>
      </c>
      <c r="K7" s="835">
        <v>22</v>
      </c>
      <c r="L7" s="855">
        <v>14</v>
      </c>
      <c r="M7" s="853">
        <v>17</v>
      </c>
      <c r="N7" s="851">
        <v>14</v>
      </c>
      <c r="O7" s="853">
        <v>17</v>
      </c>
      <c r="P7" s="851">
        <v>11</v>
      </c>
      <c r="Q7" s="853">
        <v>13</v>
      </c>
    </row>
    <row r="8" spans="1:17" ht="32.25" customHeight="1" thickBot="1" x14ac:dyDescent="0.25">
      <c r="A8" s="847"/>
      <c r="B8" s="850"/>
      <c r="C8" s="863"/>
      <c r="D8" s="825"/>
      <c r="E8" s="825"/>
      <c r="F8" s="843"/>
      <c r="G8" s="825"/>
      <c r="H8" s="825"/>
      <c r="I8" s="839"/>
      <c r="J8" s="834"/>
      <c r="K8" s="836"/>
      <c r="L8" s="856"/>
      <c r="M8" s="854"/>
      <c r="N8" s="852"/>
      <c r="O8" s="854"/>
      <c r="P8" s="852"/>
      <c r="Q8" s="854"/>
    </row>
    <row r="9" spans="1:17" ht="12" customHeight="1" thickBot="1" x14ac:dyDescent="0.25">
      <c r="A9" s="133">
        <v>1</v>
      </c>
      <c r="B9" s="134">
        <v>2</v>
      </c>
      <c r="C9" s="134">
        <v>6</v>
      </c>
      <c r="D9" s="134">
        <v>7</v>
      </c>
      <c r="E9" s="134">
        <v>8</v>
      </c>
      <c r="F9" s="198">
        <v>9</v>
      </c>
      <c r="G9" s="134">
        <v>10</v>
      </c>
      <c r="H9" s="134">
        <v>11</v>
      </c>
      <c r="I9" s="135">
        <v>12</v>
      </c>
      <c r="J9" s="568">
        <v>13</v>
      </c>
      <c r="K9" s="569">
        <v>14</v>
      </c>
      <c r="L9" s="570">
        <v>15</v>
      </c>
      <c r="M9" s="571">
        <v>16</v>
      </c>
      <c r="N9" s="572">
        <v>17</v>
      </c>
      <c r="O9" s="571">
        <v>18</v>
      </c>
      <c r="P9" s="572">
        <v>19</v>
      </c>
      <c r="Q9" s="573">
        <v>20</v>
      </c>
    </row>
    <row r="10" spans="1:17" ht="15" hidden="1" customHeight="1" thickBot="1" x14ac:dyDescent="0.25">
      <c r="A10" s="157" t="s">
        <v>72</v>
      </c>
      <c r="B10" s="158" t="s">
        <v>73</v>
      </c>
      <c r="C10" s="277"/>
      <c r="D10" s="372">
        <f>D94</f>
        <v>4896</v>
      </c>
      <c r="E10" s="284">
        <f>E94</f>
        <v>2250</v>
      </c>
      <c r="F10" s="347">
        <f>F11+F33+F39+F44+F67</f>
        <v>4104</v>
      </c>
      <c r="G10" s="348">
        <f>G94</f>
        <v>2176</v>
      </c>
      <c r="H10" s="159">
        <f>H94</f>
        <v>1560</v>
      </c>
      <c r="I10" s="276">
        <f>I94</f>
        <v>80</v>
      </c>
      <c r="J10" s="218"/>
      <c r="K10" s="219"/>
      <c r="L10" s="160"/>
      <c r="M10" s="161"/>
      <c r="N10" s="160"/>
      <c r="O10" s="162"/>
      <c r="P10" s="160"/>
      <c r="Q10" s="161"/>
    </row>
    <row r="11" spans="1:17" ht="15" hidden="1" customHeight="1" thickBot="1" x14ac:dyDescent="0.3">
      <c r="A11" s="167" t="s">
        <v>30</v>
      </c>
      <c r="B11" s="169" t="s">
        <v>31</v>
      </c>
      <c r="C11" s="278" t="s">
        <v>195</v>
      </c>
      <c r="D11" s="373">
        <f>D12+D28</f>
        <v>2028</v>
      </c>
      <c r="E11" s="226">
        <f>E12+E28</f>
        <v>663</v>
      </c>
      <c r="F11" s="349">
        <f>F12+F28</f>
        <v>1404</v>
      </c>
      <c r="G11" s="350">
        <f>F11-H11</f>
        <v>871</v>
      </c>
      <c r="H11" s="225">
        <f>H12+H28</f>
        <v>533</v>
      </c>
      <c r="I11" s="275"/>
      <c r="J11" s="496">
        <f t="shared" ref="J11:Q11" si="0">J12+J28</f>
        <v>612</v>
      </c>
      <c r="K11" s="497">
        <f t="shared" si="0"/>
        <v>792</v>
      </c>
      <c r="L11" s="163">
        <f t="shared" si="0"/>
        <v>0</v>
      </c>
      <c r="M11" s="268">
        <f t="shared" si="0"/>
        <v>0</v>
      </c>
      <c r="N11" s="163">
        <f t="shared" si="0"/>
        <v>0</v>
      </c>
      <c r="O11" s="268">
        <f t="shared" si="0"/>
        <v>0</v>
      </c>
      <c r="P11" s="163">
        <f t="shared" si="0"/>
        <v>0</v>
      </c>
      <c r="Q11" s="268">
        <f t="shared" si="0"/>
        <v>0</v>
      </c>
    </row>
    <row r="12" spans="1:17" s="131" customFormat="1" ht="15" hidden="1" customHeight="1" thickBot="1" x14ac:dyDescent="0.3">
      <c r="A12" s="136" t="s">
        <v>11</v>
      </c>
      <c r="B12" s="132" t="s">
        <v>10</v>
      </c>
      <c r="C12" s="465" t="s">
        <v>294</v>
      </c>
      <c r="D12" s="263">
        <f>D13+D14+D15+D16+D17+D18+D19+D20+D24+D25+D22+D23</f>
        <v>1612</v>
      </c>
      <c r="E12" s="263">
        <f>E13+E14+E15+E16+E17+E18+E19+E20+E24+E25+E22+E23</f>
        <v>527</v>
      </c>
      <c r="F12" s="349">
        <f>J12+K12</f>
        <v>1124</v>
      </c>
      <c r="G12" s="351">
        <f>F12-H12</f>
        <v>670</v>
      </c>
      <c r="H12" s="275">
        <f>H13+H14+H15+H16+H17+H18+H19+H24+H25+H22</f>
        <v>454</v>
      </c>
      <c r="I12" s="275"/>
      <c r="J12" s="163">
        <f>J13+J14+J15+J16+J17+J18+J19+J22+J23+J24+J25+J20</f>
        <v>510</v>
      </c>
      <c r="K12" s="225">
        <f>K13+K14+K15+K16+K17+K18+K19+K22+K23+K24+K25+K20+K27</f>
        <v>614</v>
      </c>
      <c r="L12" s="163">
        <f t="shared" ref="L12:Q12" si="1">L13+L14+L15+L16+L17+L18+L19+L22+L23+L24+L25</f>
        <v>0</v>
      </c>
      <c r="M12" s="268">
        <f t="shared" si="1"/>
        <v>0</v>
      </c>
      <c r="N12" s="163">
        <f t="shared" si="1"/>
        <v>0</v>
      </c>
      <c r="O12" s="268">
        <f t="shared" si="1"/>
        <v>0</v>
      </c>
      <c r="P12" s="163">
        <f t="shared" si="1"/>
        <v>0</v>
      </c>
      <c r="Q12" s="268">
        <f t="shared" si="1"/>
        <v>0</v>
      </c>
    </row>
    <row r="13" spans="1:17" s="8" customFormat="1" ht="15" hidden="1" customHeight="1" x14ac:dyDescent="0.2">
      <c r="A13" s="598" t="s">
        <v>12</v>
      </c>
      <c r="B13" s="599" t="s">
        <v>280</v>
      </c>
      <c r="C13" s="600" t="s">
        <v>292</v>
      </c>
      <c r="D13" s="601">
        <f t="shared" ref="D13:D31" si="2">F13+E13</f>
        <v>117</v>
      </c>
      <c r="E13" s="602">
        <v>39</v>
      </c>
      <c r="F13" s="603">
        <f t="shared" ref="F13:F31" si="3">J13+K13</f>
        <v>78</v>
      </c>
      <c r="G13" s="604">
        <f t="shared" ref="G13:G20" si="4">F13-H13</f>
        <v>33</v>
      </c>
      <c r="H13" s="605">
        <v>45</v>
      </c>
      <c r="I13" s="606"/>
      <c r="J13" s="607">
        <f>2*J7</f>
        <v>34</v>
      </c>
      <c r="K13" s="608">
        <f>2*K7</f>
        <v>44</v>
      </c>
      <c r="L13" s="527"/>
      <c r="M13" s="528"/>
      <c r="N13" s="527"/>
      <c r="O13" s="528"/>
      <c r="P13" s="527"/>
      <c r="Q13" s="528"/>
    </row>
    <row r="14" spans="1:17" s="8" customFormat="1" ht="15" hidden="1" customHeight="1" x14ac:dyDescent="0.2">
      <c r="A14" s="609" t="s">
        <v>13</v>
      </c>
      <c r="B14" s="610" t="s">
        <v>281</v>
      </c>
      <c r="C14" s="611" t="s">
        <v>295</v>
      </c>
      <c r="D14" s="612">
        <f t="shared" si="2"/>
        <v>170</v>
      </c>
      <c r="E14" s="613">
        <v>58</v>
      </c>
      <c r="F14" s="614">
        <f t="shared" si="3"/>
        <v>112</v>
      </c>
      <c r="G14" s="615">
        <f t="shared" si="4"/>
        <v>62</v>
      </c>
      <c r="H14" s="616">
        <v>50</v>
      </c>
      <c r="I14" s="617"/>
      <c r="J14" s="618">
        <f>3*J7</f>
        <v>51</v>
      </c>
      <c r="K14" s="619">
        <v>61</v>
      </c>
      <c r="L14" s="620"/>
      <c r="M14" s="468"/>
      <c r="N14" s="620"/>
      <c r="O14" s="468"/>
      <c r="P14" s="620"/>
      <c r="Q14" s="468"/>
    </row>
    <row r="15" spans="1:17" s="8" customFormat="1" ht="15" hidden="1" customHeight="1" x14ac:dyDescent="0.2">
      <c r="A15" s="609" t="s">
        <v>14</v>
      </c>
      <c r="B15" s="621" t="s">
        <v>45</v>
      </c>
      <c r="C15" s="611" t="s">
        <v>295</v>
      </c>
      <c r="D15" s="612">
        <f t="shared" si="2"/>
        <v>175</v>
      </c>
      <c r="E15" s="613">
        <v>58</v>
      </c>
      <c r="F15" s="614">
        <v>117</v>
      </c>
      <c r="G15" s="615">
        <f t="shared" si="4"/>
        <v>4</v>
      </c>
      <c r="H15" s="616">
        <v>113</v>
      </c>
      <c r="I15" s="617"/>
      <c r="J15" s="618">
        <v>51</v>
      </c>
      <c r="K15" s="619">
        <v>66</v>
      </c>
      <c r="L15" s="620"/>
      <c r="M15" s="468"/>
      <c r="N15" s="620"/>
      <c r="O15" s="468"/>
      <c r="P15" s="620"/>
      <c r="Q15" s="468"/>
    </row>
    <row r="16" spans="1:17" s="8" customFormat="1" ht="15" hidden="1" customHeight="1" x14ac:dyDescent="0.2">
      <c r="A16" s="609" t="s">
        <v>15</v>
      </c>
      <c r="B16" s="610" t="s">
        <v>320</v>
      </c>
      <c r="C16" s="622" t="s">
        <v>292</v>
      </c>
      <c r="D16" s="612">
        <f t="shared" si="2"/>
        <v>214</v>
      </c>
      <c r="E16" s="613">
        <v>58</v>
      </c>
      <c r="F16" s="614">
        <f t="shared" si="3"/>
        <v>156</v>
      </c>
      <c r="G16" s="615">
        <f t="shared" si="4"/>
        <v>30</v>
      </c>
      <c r="H16" s="616">
        <v>126</v>
      </c>
      <c r="I16" s="617"/>
      <c r="J16" s="618">
        <f>4*J7</f>
        <v>68</v>
      </c>
      <c r="K16" s="619">
        <f>4*K7</f>
        <v>88</v>
      </c>
      <c r="L16" s="620"/>
      <c r="M16" s="468"/>
      <c r="N16" s="620"/>
      <c r="O16" s="468"/>
      <c r="P16" s="620"/>
      <c r="Q16" s="468"/>
    </row>
    <row r="17" spans="1:17" s="8" customFormat="1" ht="15" hidden="1" customHeight="1" x14ac:dyDescent="0.2">
      <c r="A17" s="609" t="s">
        <v>16</v>
      </c>
      <c r="B17" s="623" t="s">
        <v>77</v>
      </c>
      <c r="C17" s="622" t="s">
        <v>292</v>
      </c>
      <c r="D17" s="612">
        <f t="shared" si="2"/>
        <v>166</v>
      </c>
      <c r="E17" s="613">
        <v>54</v>
      </c>
      <c r="F17" s="614">
        <f t="shared" si="3"/>
        <v>112</v>
      </c>
      <c r="G17" s="615">
        <f t="shared" si="4"/>
        <v>112</v>
      </c>
      <c r="H17" s="616"/>
      <c r="I17" s="617"/>
      <c r="J17" s="618">
        <f>3*J7</f>
        <v>51</v>
      </c>
      <c r="K17" s="619">
        <v>61</v>
      </c>
      <c r="L17" s="620"/>
      <c r="M17" s="468"/>
      <c r="N17" s="620"/>
      <c r="O17" s="468"/>
      <c r="P17" s="620"/>
      <c r="Q17" s="468"/>
    </row>
    <row r="18" spans="1:17" s="8" customFormat="1" ht="15" hidden="1" customHeight="1" x14ac:dyDescent="0.2">
      <c r="A18" s="609" t="s">
        <v>18</v>
      </c>
      <c r="B18" s="621" t="s">
        <v>46</v>
      </c>
      <c r="C18" s="611" t="s">
        <v>295</v>
      </c>
      <c r="D18" s="612">
        <f t="shared" si="2"/>
        <v>175</v>
      </c>
      <c r="E18" s="613">
        <v>58</v>
      </c>
      <c r="F18" s="614">
        <f t="shared" si="3"/>
        <v>117</v>
      </c>
      <c r="G18" s="615">
        <f t="shared" si="4"/>
        <v>25</v>
      </c>
      <c r="H18" s="616">
        <v>92</v>
      </c>
      <c r="I18" s="617"/>
      <c r="J18" s="618">
        <f>3*J7</f>
        <v>51</v>
      </c>
      <c r="K18" s="619">
        <f>3*K7</f>
        <v>66</v>
      </c>
      <c r="L18" s="620"/>
      <c r="M18" s="468"/>
      <c r="N18" s="620"/>
      <c r="O18" s="468"/>
      <c r="P18" s="620"/>
      <c r="Q18" s="468"/>
    </row>
    <row r="19" spans="1:17" s="8" customFormat="1" ht="15" hidden="1" customHeight="1" x14ac:dyDescent="0.2">
      <c r="A19" s="609" t="s">
        <v>20</v>
      </c>
      <c r="B19" s="624" t="s">
        <v>282</v>
      </c>
      <c r="C19" s="611" t="s">
        <v>295</v>
      </c>
      <c r="D19" s="612">
        <f t="shared" si="2"/>
        <v>97</v>
      </c>
      <c r="E19" s="613">
        <v>32</v>
      </c>
      <c r="F19" s="614">
        <f t="shared" si="3"/>
        <v>65</v>
      </c>
      <c r="G19" s="615">
        <f t="shared" si="4"/>
        <v>55</v>
      </c>
      <c r="H19" s="616">
        <v>10</v>
      </c>
      <c r="I19" s="617"/>
      <c r="J19" s="618">
        <f>2*J7</f>
        <v>34</v>
      </c>
      <c r="K19" s="619">
        <v>31</v>
      </c>
      <c r="L19" s="618"/>
      <c r="M19" s="468"/>
      <c r="N19" s="620"/>
      <c r="O19" s="468"/>
      <c r="P19" s="620"/>
      <c r="Q19" s="468"/>
    </row>
    <row r="20" spans="1:17" s="8" customFormat="1" ht="15" hidden="1" customHeight="1" thickBot="1" x14ac:dyDescent="0.25">
      <c r="A20" s="625" t="s">
        <v>22</v>
      </c>
      <c r="B20" s="623" t="s">
        <v>284</v>
      </c>
      <c r="C20" s="626" t="s">
        <v>295</v>
      </c>
      <c r="D20" s="612">
        <f t="shared" ref="D20" si="5">F20+E20</f>
        <v>53</v>
      </c>
      <c r="E20" s="613">
        <v>18</v>
      </c>
      <c r="F20" s="627">
        <f t="shared" si="3"/>
        <v>35</v>
      </c>
      <c r="G20" s="615">
        <f t="shared" si="4"/>
        <v>27</v>
      </c>
      <c r="H20" s="628">
        <v>8</v>
      </c>
      <c r="I20" s="629"/>
      <c r="J20" s="630"/>
      <c r="K20" s="631">
        <v>35</v>
      </c>
      <c r="L20" s="632"/>
      <c r="M20" s="633"/>
      <c r="N20" s="634"/>
      <c r="O20" s="633"/>
      <c r="P20" s="634"/>
      <c r="Q20" s="633"/>
    </row>
    <row r="21" spans="1:17" s="8" customFormat="1" ht="15" hidden="1" customHeight="1" thickBot="1" x14ac:dyDescent="0.25">
      <c r="A21" s="635"/>
      <c r="B21" s="636" t="s">
        <v>283</v>
      </c>
      <c r="C21" s="637"/>
      <c r="D21" s="638"/>
      <c r="E21" s="639"/>
      <c r="F21" s="640"/>
      <c r="G21" s="641"/>
      <c r="H21" s="642"/>
      <c r="I21" s="525"/>
      <c r="J21" s="643"/>
      <c r="K21" s="644"/>
      <c r="L21" s="645"/>
      <c r="M21" s="646"/>
      <c r="N21" s="646"/>
      <c r="O21" s="646"/>
      <c r="P21" s="646"/>
      <c r="Q21" s="647"/>
    </row>
    <row r="22" spans="1:17" s="8" customFormat="1" ht="15" hidden="1" customHeight="1" x14ac:dyDescent="0.2">
      <c r="A22" s="648" t="s">
        <v>23</v>
      </c>
      <c r="B22" s="623" t="s">
        <v>26</v>
      </c>
      <c r="C22" s="649" t="s">
        <v>295</v>
      </c>
      <c r="D22" s="601">
        <f t="shared" si="2"/>
        <v>140</v>
      </c>
      <c r="E22" s="650">
        <v>48</v>
      </c>
      <c r="F22" s="603">
        <f t="shared" si="3"/>
        <v>92</v>
      </c>
      <c r="G22" s="604">
        <f>F22-H22</f>
        <v>84</v>
      </c>
      <c r="H22" s="651">
        <v>8</v>
      </c>
      <c r="I22" s="606"/>
      <c r="J22" s="607">
        <f>3*J7</f>
        <v>51</v>
      </c>
      <c r="K22" s="652">
        <v>41</v>
      </c>
      <c r="L22" s="653"/>
      <c r="M22" s="654"/>
      <c r="N22" s="655"/>
      <c r="O22" s="470"/>
      <c r="P22" s="655"/>
      <c r="Q22" s="470"/>
    </row>
    <row r="23" spans="1:17" s="8" customFormat="1" ht="15" hidden="1" customHeight="1" x14ac:dyDescent="0.2">
      <c r="A23" s="609" t="s">
        <v>233</v>
      </c>
      <c r="B23" s="621" t="s">
        <v>17</v>
      </c>
      <c r="C23" s="611" t="s">
        <v>295</v>
      </c>
      <c r="D23" s="612">
        <f t="shared" si="2"/>
        <v>150</v>
      </c>
      <c r="E23" s="613">
        <v>50</v>
      </c>
      <c r="F23" s="614">
        <f t="shared" si="3"/>
        <v>100</v>
      </c>
      <c r="G23" s="604">
        <f t="shared" ref="G23:G25" si="6">F23-H23</f>
        <v>100</v>
      </c>
      <c r="H23" s="616"/>
      <c r="I23" s="617"/>
      <c r="J23" s="618">
        <v>49</v>
      </c>
      <c r="K23" s="656">
        <v>51</v>
      </c>
      <c r="L23" s="657"/>
      <c r="M23" s="469"/>
      <c r="N23" s="620"/>
      <c r="O23" s="468"/>
      <c r="P23" s="620"/>
      <c r="Q23" s="468"/>
    </row>
    <row r="24" spans="1:17" s="8" customFormat="1" ht="15" hidden="1" customHeight="1" x14ac:dyDescent="0.2">
      <c r="A24" s="609" t="s">
        <v>327</v>
      </c>
      <c r="B24" s="621" t="s">
        <v>234</v>
      </c>
      <c r="C24" s="611" t="s">
        <v>296</v>
      </c>
      <c r="D24" s="612">
        <f t="shared" si="2"/>
        <v>54</v>
      </c>
      <c r="E24" s="613">
        <v>18</v>
      </c>
      <c r="F24" s="614">
        <f t="shared" si="3"/>
        <v>36</v>
      </c>
      <c r="G24" s="604">
        <f t="shared" si="6"/>
        <v>34</v>
      </c>
      <c r="H24" s="616">
        <v>2</v>
      </c>
      <c r="I24" s="617"/>
      <c r="J24" s="618">
        <v>36</v>
      </c>
      <c r="K24" s="656"/>
      <c r="L24" s="658"/>
      <c r="M24" s="469"/>
      <c r="N24" s="620"/>
      <c r="O24" s="468"/>
      <c r="P24" s="620"/>
      <c r="Q24" s="468"/>
    </row>
    <row r="25" spans="1:17" s="8" customFormat="1" ht="15" hidden="1" customHeight="1" thickBot="1" x14ac:dyDescent="0.25">
      <c r="A25" s="659" t="s">
        <v>328</v>
      </c>
      <c r="B25" s="660" t="s">
        <v>235</v>
      </c>
      <c r="C25" s="626" t="s">
        <v>295</v>
      </c>
      <c r="D25" s="661">
        <f t="shared" si="2"/>
        <v>101</v>
      </c>
      <c r="E25" s="662">
        <v>36</v>
      </c>
      <c r="F25" s="627">
        <f t="shared" si="3"/>
        <v>65</v>
      </c>
      <c r="G25" s="604">
        <f t="shared" si="6"/>
        <v>57</v>
      </c>
      <c r="H25" s="628">
        <v>8</v>
      </c>
      <c r="I25" s="629"/>
      <c r="J25" s="630">
        <f>2*J7</f>
        <v>34</v>
      </c>
      <c r="K25" s="663">
        <v>31</v>
      </c>
      <c r="L25" s="664"/>
      <c r="M25" s="665"/>
      <c r="N25" s="666"/>
      <c r="O25" s="667"/>
      <c r="P25" s="666"/>
      <c r="Q25" s="667"/>
    </row>
    <row r="26" spans="1:17" s="8" customFormat="1" ht="15" hidden="1" customHeight="1" thickBot="1" x14ac:dyDescent="0.25">
      <c r="A26" s="668"/>
      <c r="B26" s="669" t="s">
        <v>321</v>
      </c>
      <c r="C26" s="637"/>
      <c r="D26" s="638"/>
      <c r="E26" s="639"/>
      <c r="F26" s="640"/>
      <c r="G26" s="641"/>
      <c r="H26" s="642"/>
      <c r="I26" s="525"/>
      <c r="J26" s="643"/>
      <c r="K26" s="644"/>
      <c r="L26" s="670"/>
      <c r="M26" s="671"/>
      <c r="N26" s="672"/>
      <c r="O26" s="647"/>
      <c r="P26" s="672"/>
      <c r="Q26" s="647"/>
    </row>
    <row r="27" spans="1:17" s="8" customFormat="1" ht="15" hidden="1" customHeight="1" thickBot="1" x14ac:dyDescent="0.25">
      <c r="A27" s="574" t="s">
        <v>322</v>
      </c>
      <c r="B27" s="585" t="s">
        <v>251</v>
      </c>
      <c r="C27" s="311" t="s">
        <v>295</v>
      </c>
      <c r="D27" s="377">
        <f t="shared" ref="D27" si="7">F27+E27</f>
        <v>57</v>
      </c>
      <c r="E27" s="255">
        <v>18</v>
      </c>
      <c r="F27" s="358">
        <f>L27+M27+N27+O27+P27+Q27+K27+J27</f>
        <v>39</v>
      </c>
      <c r="G27" s="522">
        <f t="shared" ref="G27" si="8">F27-H27-I27</f>
        <v>36</v>
      </c>
      <c r="H27" s="253">
        <v>3</v>
      </c>
      <c r="I27" s="254"/>
      <c r="J27" s="575"/>
      <c r="K27" s="576">
        <v>39</v>
      </c>
      <c r="L27" s="401"/>
      <c r="M27" s="402"/>
      <c r="N27" s="399"/>
      <c r="O27" s="400"/>
      <c r="P27" s="399"/>
      <c r="Q27" s="400"/>
    </row>
    <row r="28" spans="1:17" s="131" customFormat="1" ht="15" hidden="1" customHeight="1" thickBot="1" x14ac:dyDescent="0.3">
      <c r="A28" s="405" t="s">
        <v>25</v>
      </c>
      <c r="B28" s="406" t="s">
        <v>24</v>
      </c>
      <c r="C28" s="278" t="s">
        <v>293</v>
      </c>
      <c r="D28" s="373">
        <f t="shared" si="2"/>
        <v>416</v>
      </c>
      <c r="E28" s="269">
        <f>E29+E30+E31</f>
        <v>136</v>
      </c>
      <c r="F28" s="349">
        <f t="shared" si="3"/>
        <v>280</v>
      </c>
      <c r="G28" s="351">
        <f>F28-H28</f>
        <v>201</v>
      </c>
      <c r="H28" s="263">
        <f>H29+H30+H31</f>
        <v>79</v>
      </c>
      <c r="I28" s="392"/>
      <c r="J28" s="163">
        <f>J29+J30+J31</f>
        <v>102</v>
      </c>
      <c r="K28" s="268">
        <f>K29+K30+K31</f>
        <v>178</v>
      </c>
      <c r="L28" s="168"/>
      <c r="M28" s="165"/>
      <c r="N28" s="168"/>
      <c r="O28" s="166"/>
      <c r="P28" s="164"/>
      <c r="Q28" s="165"/>
    </row>
    <row r="29" spans="1:17" s="8" customFormat="1" ht="15" hidden="1" customHeight="1" x14ac:dyDescent="0.2">
      <c r="A29" s="403" t="s">
        <v>27</v>
      </c>
      <c r="B29" s="463" t="s">
        <v>19</v>
      </c>
      <c r="C29" s="489" t="s">
        <v>292</v>
      </c>
      <c r="D29" s="374">
        <f t="shared" si="2"/>
        <v>162</v>
      </c>
      <c r="E29" s="285">
        <v>54</v>
      </c>
      <c r="F29" s="393">
        <f>J29+K29</f>
        <v>108</v>
      </c>
      <c r="G29" s="352">
        <f>F29-H29</f>
        <v>90</v>
      </c>
      <c r="H29" s="223">
        <v>18</v>
      </c>
      <c r="I29" s="221"/>
      <c r="J29" s="486">
        <f>3*J7</f>
        <v>51</v>
      </c>
      <c r="K29" s="487">
        <v>57</v>
      </c>
      <c r="L29" s="170"/>
      <c r="M29" s="128"/>
      <c r="N29" s="170"/>
      <c r="O29" s="130"/>
      <c r="P29" s="129"/>
      <c r="Q29" s="128"/>
    </row>
    <row r="30" spans="1:17" s="8" customFormat="1" ht="15" hidden="1" customHeight="1" x14ac:dyDescent="0.2">
      <c r="A30" s="137" t="s">
        <v>28</v>
      </c>
      <c r="B30" s="234" t="s">
        <v>239</v>
      </c>
      <c r="C30" s="312" t="s">
        <v>295</v>
      </c>
      <c r="D30" s="374">
        <f t="shared" si="2"/>
        <v>150</v>
      </c>
      <c r="E30" s="285">
        <v>50</v>
      </c>
      <c r="F30" s="393">
        <f t="shared" si="3"/>
        <v>100</v>
      </c>
      <c r="G30" s="352">
        <f t="shared" ref="G30:G31" si="9">F30-H30</f>
        <v>61</v>
      </c>
      <c r="H30" s="223">
        <v>39</v>
      </c>
      <c r="I30" s="221"/>
      <c r="J30" s="482">
        <f>3*J7</f>
        <v>51</v>
      </c>
      <c r="K30" s="483">
        <v>49</v>
      </c>
      <c r="L30" s="170"/>
      <c r="M30" s="128"/>
      <c r="N30" s="170"/>
      <c r="O30" s="130"/>
      <c r="P30" s="129"/>
      <c r="Q30" s="128"/>
    </row>
    <row r="31" spans="1:17" s="8" customFormat="1" ht="15" hidden="1" customHeight="1" thickBot="1" x14ac:dyDescent="0.25">
      <c r="A31" s="394" t="s">
        <v>29</v>
      </c>
      <c r="B31" s="234" t="s">
        <v>21</v>
      </c>
      <c r="C31" s="312" t="s">
        <v>295</v>
      </c>
      <c r="D31" s="395">
        <f t="shared" si="2"/>
        <v>104</v>
      </c>
      <c r="E31" s="396">
        <v>32</v>
      </c>
      <c r="F31" s="407">
        <f t="shared" si="3"/>
        <v>72</v>
      </c>
      <c r="G31" s="352">
        <f t="shared" si="9"/>
        <v>50</v>
      </c>
      <c r="H31" s="397">
        <v>22</v>
      </c>
      <c r="I31" s="398"/>
      <c r="J31" s="484"/>
      <c r="K31" s="485">
        <v>72</v>
      </c>
      <c r="L31" s="401"/>
      <c r="M31" s="400"/>
      <c r="N31" s="401"/>
      <c r="O31" s="402"/>
      <c r="P31" s="399"/>
      <c r="Q31" s="400"/>
    </row>
    <row r="32" spans="1:17" s="8" customFormat="1" ht="15" customHeight="1" thickBot="1" x14ac:dyDescent="0.25">
      <c r="A32" s="673"/>
      <c r="B32" s="674"/>
      <c r="C32" s="675"/>
      <c r="D32" s="395"/>
      <c r="E32" s="396"/>
      <c r="F32" s="407">
        <f>F33+F39+F43</f>
        <v>2700</v>
      </c>
      <c r="G32" s="676"/>
      <c r="H32" s="397"/>
      <c r="I32" s="398"/>
      <c r="J32" s="677"/>
      <c r="K32" s="678"/>
      <c r="L32" s="401"/>
      <c r="M32" s="402"/>
      <c r="N32" s="401"/>
      <c r="O32" s="402"/>
      <c r="P32" s="401"/>
      <c r="Q32" s="400"/>
    </row>
    <row r="33" spans="1:17" ht="15" customHeight="1" thickBot="1" x14ac:dyDescent="0.3">
      <c r="A33" s="266" t="s">
        <v>34</v>
      </c>
      <c r="B33" s="267" t="s">
        <v>76</v>
      </c>
      <c r="C33" s="313" t="s">
        <v>226</v>
      </c>
      <c r="D33" s="373">
        <f>SUM(D34:D38)</f>
        <v>446</v>
      </c>
      <c r="E33" s="269">
        <f>E34+E35+E36+E38</f>
        <v>292</v>
      </c>
      <c r="F33" s="349">
        <f>L33+M33+N33+O33+P33+Q33</f>
        <v>446</v>
      </c>
      <c r="G33" s="351">
        <f t="shared" ref="G33:G42" si="10">F33-H33-I33</f>
        <v>124</v>
      </c>
      <c r="H33" s="263">
        <f>H34+H35+H36+H38</f>
        <v>322</v>
      </c>
      <c r="I33" s="412"/>
      <c r="J33" s="164"/>
      <c r="K33" s="166"/>
      <c r="L33" s="163">
        <f>SUM(L34:L38)</f>
        <v>60</v>
      </c>
      <c r="M33" s="225">
        <f>SUM(M34:M38)</f>
        <v>108</v>
      </c>
      <c r="N33" s="163">
        <f>SUM(N34:N38)</f>
        <v>76</v>
      </c>
      <c r="O33" s="268">
        <f>SUM(O34:O38)</f>
        <v>146</v>
      </c>
      <c r="P33" s="413">
        <f>SUM(P34:P38)</f>
        <v>56</v>
      </c>
      <c r="Q33" s="268">
        <f t="shared" ref="Q33" si="11">Q34+Q35+Q36+Q38</f>
        <v>0</v>
      </c>
    </row>
    <row r="34" spans="1:17" ht="15" customHeight="1" x14ac:dyDescent="0.2">
      <c r="A34" s="403" t="s">
        <v>43</v>
      </c>
      <c r="B34" s="404" t="s">
        <v>62</v>
      </c>
      <c r="C34" s="311" t="s">
        <v>353</v>
      </c>
      <c r="D34" s="377">
        <v>48</v>
      </c>
      <c r="E34" s="255">
        <v>26</v>
      </c>
      <c r="F34" s="358">
        <f t="shared" ref="F34:F42" si="12">L34+M34+N34+O34+P34+Q34</f>
        <v>48</v>
      </c>
      <c r="G34" s="408">
        <f t="shared" si="10"/>
        <v>34</v>
      </c>
      <c r="H34" s="409">
        <v>14</v>
      </c>
      <c r="I34" s="410"/>
      <c r="J34" s="35"/>
      <c r="K34" s="254"/>
      <c r="L34" s="14"/>
      <c r="M34" s="15"/>
      <c r="N34" s="411"/>
      <c r="O34" s="254">
        <v>48</v>
      </c>
      <c r="P34" s="14"/>
      <c r="Q34" s="498"/>
    </row>
    <row r="35" spans="1:17" ht="15" customHeight="1" x14ac:dyDescent="0.2">
      <c r="A35" s="137" t="s">
        <v>44</v>
      </c>
      <c r="B35" s="234" t="s">
        <v>77</v>
      </c>
      <c r="C35" s="312" t="s">
        <v>297</v>
      </c>
      <c r="D35" s="375">
        <v>56</v>
      </c>
      <c r="E35" s="38">
        <v>24</v>
      </c>
      <c r="F35" s="353">
        <f t="shared" si="12"/>
        <v>56</v>
      </c>
      <c r="G35" s="354">
        <f t="shared" si="10"/>
        <v>52</v>
      </c>
      <c r="H35" s="37">
        <v>4</v>
      </c>
      <c r="I35" s="34"/>
      <c r="J35" s="18"/>
      <c r="K35" s="17"/>
      <c r="L35" s="18"/>
      <c r="M35" s="19">
        <v>36</v>
      </c>
      <c r="N35" s="121">
        <v>20</v>
      </c>
      <c r="O35" s="17"/>
      <c r="P35" s="18"/>
      <c r="Q35" s="19"/>
    </row>
    <row r="36" spans="1:17" ht="15" customHeight="1" x14ac:dyDescent="0.2">
      <c r="A36" s="137" t="s">
        <v>57</v>
      </c>
      <c r="B36" s="234" t="s">
        <v>45</v>
      </c>
      <c r="C36" s="312" t="s">
        <v>352</v>
      </c>
      <c r="D36" s="375">
        <v>150</v>
      </c>
      <c r="E36" s="38">
        <v>70</v>
      </c>
      <c r="F36" s="353">
        <f>L36+M36+N36+O36+P36+Q36</f>
        <v>150</v>
      </c>
      <c r="G36" s="354">
        <f t="shared" si="10"/>
        <v>-14</v>
      </c>
      <c r="H36" s="37">
        <v>164</v>
      </c>
      <c r="I36" s="34"/>
      <c r="J36" s="18"/>
      <c r="K36" s="17"/>
      <c r="L36" s="18">
        <v>32</v>
      </c>
      <c r="M36" s="19">
        <v>34</v>
      </c>
      <c r="N36" s="121">
        <v>28</v>
      </c>
      <c r="O36" s="17">
        <v>30</v>
      </c>
      <c r="P36" s="18">
        <v>26</v>
      </c>
      <c r="Q36" s="19"/>
    </row>
    <row r="37" spans="1:17" ht="15" customHeight="1" x14ac:dyDescent="0.2">
      <c r="A37" s="137" t="s">
        <v>329</v>
      </c>
      <c r="B37" s="234" t="s">
        <v>330</v>
      </c>
      <c r="C37" s="312" t="s">
        <v>351</v>
      </c>
      <c r="D37" s="375">
        <v>32</v>
      </c>
      <c r="E37" s="38"/>
      <c r="F37" s="353">
        <v>32</v>
      </c>
      <c r="G37" s="354"/>
      <c r="H37" s="37"/>
      <c r="I37" s="34"/>
      <c r="J37" s="18"/>
      <c r="K37" s="17"/>
      <c r="L37" s="22"/>
      <c r="M37" s="25"/>
      <c r="N37" s="171"/>
      <c r="O37" s="21">
        <v>32</v>
      </c>
      <c r="P37" s="22"/>
      <c r="Q37" s="25"/>
    </row>
    <row r="38" spans="1:17" ht="15" customHeight="1" thickBot="1" x14ac:dyDescent="0.25">
      <c r="A38" s="137" t="s">
        <v>59</v>
      </c>
      <c r="B38" s="234" t="s">
        <v>46</v>
      </c>
      <c r="C38" s="312" t="s">
        <v>352</v>
      </c>
      <c r="D38" s="375">
        <v>160</v>
      </c>
      <c r="E38" s="38">
        <v>172</v>
      </c>
      <c r="F38" s="353">
        <f>L38+M38+N38+O38+P38+Q38</f>
        <v>160</v>
      </c>
      <c r="G38" s="354">
        <f t="shared" si="10"/>
        <v>20</v>
      </c>
      <c r="H38" s="37">
        <v>140</v>
      </c>
      <c r="I38" s="34"/>
      <c r="J38" s="18"/>
      <c r="K38" s="17"/>
      <c r="L38" s="22">
        <v>28</v>
      </c>
      <c r="M38" s="25">
        <v>38</v>
      </c>
      <c r="N38" s="171">
        <v>28</v>
      </c>
      <c r="O38" s="21">
        <v>36</v>
      </c>
      <c r="P38" s="22">
        <v>30</v>
      </c>
      <c r="Q38" s="25"/>
    </row>
    <row r="39" spans="1:17" ht="15" customHeight="1" thickBot="1" x14ac:dyDescent="0.3">
      <c r="A39" s="266" t="s">
        <v>47</v>
      </c>
      <c r="B39" s="267" t="s">
        <v>225</v>
      </c>
      <c r="C39" s="278" t="s">
        <v>194</v>
      </c>
      <c r="D39" s="373">
        <f>D40+D42+D41</f>
        <v>144</v>
      </c>
      <c r="E39" s="269">
        <f>E40+E42+E41</f>
        <v>63</v>
      </c>
      <c r="F39" s="349">
        <f>L39+M39+N39+O39+P39+Q39</f>
        <v>144</v>
      </c>
      <c r="G39" s="351">
        <f t="shared" si="10"/>
        <v>118</v>
      </c>
      <c r="H39" s="263">
        <f>H40+H42</f>
        <v>26</v>
      </c>
      <c r="I39" s="412"/>
      <c r="J39" s="164"/>
      <c r="K39" s="166"/>
      <c r="L39" s="163">
        <f>L40+L42+L41</f>
        <v>112</v>
      </c>
      <c r="M39" s="268">
        <f>M40+M42+M41</f>
        <v>0</v>
      </c>
      <c r="N39" s="413"/>
      <c r="O39" s="225"/>
      <c r="P39" s="163">
        <f>SUM(P40:P42)</f>
        <v>32</v>
      </c>
      <c r="Q39" s="268">
        <f>Q40+Q42</f>
        <v>0</v>
      </c>
    </row>
    <row r="40" spans="1:17" ht="15" customHeight="1" x14ac:dyDescent="0.25">
      <c r="A40" s="415" t="s">
        <v>48</v>
      </c>
      <c r="B40" s="265" t="s">
        <v>49</v>
      </c>
      <c r="C40" s="279" t="s">
        <v>298</v>
      </c>
      <c r="D40" s="377">
        <v>56</v>
      </c>
      <c r="E40" s="255">
        <v>20</v>
      </c>
      <c r="F40" s="358">
        <f t="shared" si="12"/>
        <v>56</v>
      </c>
      <c r="G40" s="408">
        <f t="shared" si="10"/>
        <v>50</v>
      </c>
      <c r="H40" s="409">
        <v>6</v>
      </c>
      <c r="I40" s="410"/>
      <c r="J40" s="35"/>
      <c r="K40" s="254"/>
      <c r="L40" s="35">
        <v>56</v>
      </c>
      <c r="M40" s="127"/>
      <c r="N40" s="411"/>
      <c r="O40" s="254"/>
      <c r="P40" s="35"/>
      <c r="Q40" s="127"/>
    </row>
    <row r="41" spans="1:17" ht="15" customHeight="1" x14ac:dyDescent="0.25">
      <c r="A41" s="138" t="s">
        <v>58</v>
      </c>
      <c r="B41" s="235" t="s">
        <v>262</v>
      </c>
      <c r="C41" s="279" t="s">
        <v>298</v>
      </c>
      <c r="D41" s="375">
        <v>56</v>
      </c>
      <c r="E41" s="38">
        <v>28</v>
      </c>
      <c r="F41" s="353">
        <f t="shared" si="12"/>
        <v>56</v>
      </c>
      <c r="G41" s="354">
        <f t="shared" si="10"/>
        <v>36</v>
      </c>
      <c r="H41" s="37">
        <v>20</v>
      </c>
      <c r="I41" s="34"/>
      <c r="J41" s="18"/>
      <c r="K41" s="17"/>
      <c r="L41" s="18">
        <v>56</v>
      </c>
      <c r="M41" s="19"/>
      <c r="N41" s="121"/>
      <c r="O41" s="17"/>
      <c r="P41" s="18"/>
      <c r="Q41" s="19"/>
    </row>
    <row r="42" spans="1:17" ht="15" customHeight="1" thickBot="1" x14ac:dyDescent="0.3">
      <c r="A42" s="139" t="s">
        <v>103</v>
      </c>
      <c r="B42" s="236" t="s">
        <v>50</v>
      </c>
      <c r="C42" s="279" t="s">
        <v>306</v>
      </c>
      <c r="D42" s="375">
        <v>32</v>
      </c>
      <c r="E42" s="286">
        <v>15</v>
      </c>
      <c r="F42" s="355">
        <f t="shared" si="12"/>
        <v>32</v>
      </c>
      <c r="G42" s="356">
        <f t="shared" si="10"/>
        <v>12</v>
      </c>
      <c r="H42" s="224">
        <v>20</v>
      </c>
      <c r="I42" s="222"/>
      <c r="J42" s="22"/>
      <c r="K42" s="21"/>
      <c r="L42" s="23"/>
      <c r="M42" s="24"/>
      <c r="N42" s="171"/>
      <c r="O42" s="21"/>
      <c r="P42" s="23">
        <v>32</v>
      </c>
      <c r="Q42" s="424"/>
    </row>
    <row r="43" spans="1:17" ht="15" customHeight="1" thickBot="1" x14ac:dyDescent="0.25">
      <c r="A43" s="220" t="s">
        <v>79</v>
      </c>
      <c r="B43" s="237" t="s">
        <v>78</v>
      </c>
      <c r="C43" s="280"/>
      <c r="D43" s="376">
        <f>D44+D67</f>
        <v>2830</v>
      </c>
      <c r="E43" s="287">
        <f t="shared" ref="E43:I43" si="13">E44+E67</f>
        <v>1232</v>
      </c>
      <c r="F43" s="349">
        <f>F44+F67</f>
        <v>2110</v>
      </c>
      <c r="G43" s="357">
        <f t="shared" si="13"/>
        <v>1063</v>
      </c>
      <c r="H43" s="173">
        <f t="shared" si="13"/>
        <v>679</v>
      </c>
      <c r="I43" s="174">
        <f t="shared" si="13"/>
        <v>80</v>
      </c>
      <c r="J43" s="175"/>
      <c r="K43" s="176"/>
      <c r="L43" s="687"/>
      <c r="M43" s="686"/>
      <c r="N43" s="178"/>
      <c r="O43" s="177"/>
      <c r="P43" s="391"/>
      <c r="Q43" s="310"/>
    </row>
    <row r="44" spans="1:17" ht="15" customHeight="1" thickBot="1" x14ac:dyDescent="0.3">
      <c r="A44" s="266" t="s">
        <v>81</v>
      </c>
      <c r="B44" s="267" t="s">
        <v>51</v>
      </c>
      <c r="C44" s="313" t="s">
        <v>308</v>
      </c>
      <c r="D44" s="373">
        <f>SUM(D45:D63)</f>
        <v>1286</v>
      </c>
      <c r="E44" s="373">
        <f>E45+E46+E47+E48+E49+E50+E51+E52+E53+E54+E55+E56+E57+E58+E59+E60+E61+E66</f>
        <v>644</v>
      </c>
      <c r="F44" s="349">
        <f>L44+M44+N44+O44+P44+Q44+J44+K44</f>
        <v>1286</v>
      </c>
      <c r="G44" s="350">
        <f>F44-H44-I44</f>
        <v>921</v>
      </c>
      <c r="H44" s="268">
        <f>H45+H47+H48+H49+H50+H51+H52+H53+H54+H55+H56+H57+H58+H59+H66</f>
        <v>365</v>
      </c>
      <c r="I44" s="225">
        <f>I45+I47+I48+I49+I50+I51+I52+I53+I54+I55+I56+I57+I58+I59+I66</f>
        <v>0</v>
      </c>
      <c r="J44" s="392">
        <f>J45+J46+J47+J48+J49+J50+J51+J52+J53+J54+J55+J56+J57+J58+J59+J66</f>
        <v>0</v>
      </c>
      <c r="K44" s="392">
        <f>K45+K46+K47+K48+K49+K50+K51+K52+K53+K54+K55+K56+K57+K58+K59+K66</f>
        <v>0</v>
      </c>
      <c r="L44" s="495">
        <f>SUM(L45:L63)</f>
        <v>284</v>
      </c>
      <c r="M44" s="685">
        <f>SUM(M45:M63)</f>
        <v>486</v>
      </c>
      <c r="N44" s="495">
        <f>SUM(N45:N66)</f>
        <v>264</v>
      </c>
      <c r="O44" s="495">
        <f>SUM(O45:O66)</f>
        <v>212</v>
      </c>
      <c r="P44" s="495">
        <f>SUM(P45:P63)</f>
        <v>40</v>
      </c>
      <c r="Q44" s="495">
        <f t="shared" ref="Q44" si="14">Q45+Q46+Q47+Q48+Q49+Q50+Q51+Q52+Q53+Q54+Q55+Q56+Q57+Q58+Q59+Q66+Q60+Q61</f>
        <v>0</v>
      </c>
    </row>
    <row r="45" spans="1:17" ht="15" customHeight="1" x14ac:dyDescent="0.25">
      <c r="A45" s="264" t="s">
        <v>82</v>
      </c>
      <c r="B45" s="238" t="s">
        <v>80</v>
      </c>
      <c r="C45" s="311" t="s">
        <v>297</v>
      </c>
      <c r="D45" s="377">
        <v>69</v>
      </c>
      <c r="E45" s="255">
        <v>28</v>
      </c>
      <c r="F45" s="358">
        <f>L45+M45+N45+O45+P45+Q45</f>
        <v>69</v>
      </c>
      <c r="G45" s="359">
        <f>F45-H45</f>
        <v>53</v>
      </c>
      <c r="H45" s="253">
        <v>16</v>
      </c>
      <c r="I45" s="254"/>
      <c r="J45" s="14"/>
      <c r="K45" s="325"/>
      <c r="L45" s="499">
        <v>69</v>
      </c>
      <c r="M45" s="498"/>
      <c r="N45" s="499"/>
      <c r="O45" s="498"/>
      <c r="P45" s="500"/>
      <c r="Q45" s="498"/>
    </row>
    <row r="46" spans="1:17" ht="15" customHeight="1" x14ac:dyDescent="0.25">
      <c r="A46" s="140" t="s">
        <v>83</v>
      </c>
      <c r="B46" s="235" t="s">
        <v>60</v>
      </c>
      <c r="C46" s="312" t="s">
        <v>300</v>
      </c>
      <c r="D46" s="375">
        <v>44</v>
      </c>
      <c r="E46" s="38">
        <v>18</v>
      </c>
      <c r="F46" s="353">
        <f>L46+M46+N46+O46+P46+Q46</f>
        <v>44</v>
      </c>
      <c r="G46" s="359">
        <f>F46-H46</f>
        <v>32</v>
      </c>
      <c r="H46" s="16">
        <v>12</v>
      </c>
      <c r="I46" s="17"/>
      <c r="J46" s="18"/>
      <c r="K46" s="17"/>
      <c r="L46" s="466"/>
      <c r="M46" s="29">
        <v>44</v>
      </c>
      <c r="N46" s="466"/>
      <c r="O46" s="29"/>
      <c r="P46" s="501"/>
      <c r="Q46" s="423"/>
    </row>
    <row r="47" spans="1:17" ht="15" customHeight="1" x14ac:dyDescent="0.25">
      <c r="A47" s="140" t="s">
        <v>84</v>
      </c>
      <c r="B47" s="235" t="s">
        <v>244</v>
      </c>
      <c r="C47" s="488" t="s">
        <v>301</v>
      </c>
      <c r="D47" s="375">
        <v>90</v>
      </c>
      <c r="E47" s="38">
        <v>62</v>
      </c>
      <c r="F47" s="353">
        <f t="shared" ref="F47:F58" si="15">L47+M47+N47+O47+P47+Q47</f>
        <v>90</v>
      </c>
      <c r="G47" s="359">
        <f t="shared" ref="G47:G55" si="16">F47-H47</f>
        <v>31</v>
      </c>
      <c r="H47" s="16">
        <v>59</v>
      </c>
      <c r="I47" s="17"/>
      <c r="J47" s="18"/>
      <c r="K47" s="17"/>
      <c r="L47" s="466">
        <v>36</v>
      </c>
      <c r="M47" s="29">
        <v>54</v>
      </c>
      <c r="N47" s="422"/>
      <c r="O47" s="423"/>
      <c r="P47" s="501"/>
      <c r="Q47" s="423"/>
    </row>
    <row r="48" spans="1:17" ht="15" customHeight="1" x14ac:dyDescent="0.25">
      <c r="A48" s="140" t="s">
        <v>85</v>
      </c>
      <c r="B48" s="235" t="s">
        <v>245</v>
      </c>
      <c r="C48" s="488" t="s">
        <v>301</v>
      </c>
      <c r="D48" s="375">
        <v>90</v>
      </c>
      <c r="E48" s="38">
        <v>47</v>
      </c>
      <c r="F48" s="353">
        <f t="shared" si="15"/>
        <v>90</v>
      </c>
      <c r="G48" s="359">
        <f t="shared" si="16"/>
        <v>29</v>
      </c>
      <c r="H48" s="16">
        <v>61</v>
      </c>
      <c r="I48" s="17"/>
      <c r="J48" s="18"/>
      <c r="K48" s="17"/>
      <c r="L48" s="466">
        <v>42</v>
      </c>
      <c r="M48" s="29">
        <v>48</v>
      </c>
      <c r="N48" s="422"/>
      <c r="O48" s="423"/>
      <c r="P48" s="501"/>
      <c r="Q48" s="423"/>
    </row>
    <row r="49" spans="1:17" ht="15" customHeight="1" x14ac:dyDescent="0.25">
      <c r="A49" s="140" t="s">
        <v>86</v>
      </c>
      <c r="B49" s="421" t="s">
        <v>246</v>
      </c>
      <c r="C49" s="312" t="s">
        <v>300</v>
      </c>
      <c r="D49" s="375">
        <v>70</v>
      </c>
      <c r="E49" s="38">
        <v>48</v>
      </c>
      <c r="F49" s="353">
        <f>L49+M49+N49+O49+P49+Q49</f>
        <v>70</v>
      </c>
      <c r="G49" s="359">
        <f t="shared" si="16"/>
        <v>37</v>
      </c>
      <c r="H49" s="16">
        <v>33</v>
      </c>
      <c r="I49" s="17"/>
      <c r="J49" s="18"/>
      <c r="K49" s="17"/>
      <c r="L49" s="422">
        <v>28</v>
      </c>
      <c r="M49" s="29">
        <v>42</v>
      </c>
      <c r="N49" s="422"/>
      <c r="O49" s="423"/>
      <c r="P49" s="501"/>
      <c r="Q49" s="423"/>
    </row>
    <row r="50" spans="1:17" ht="15" customHeight="1" x14ac:dyDescent="0.25">
      <c r="A50" s="140" t="s">
        <v>87</v>
      </c>
      <c r="B50" s="235" t="s">
        <v>247</v>
      </c>
      <c r="C50" s="312" t="s">
        <v>304</v>
      </c>
      <c r="D50" s="375">
        <v>60</v>
      </c>
      <c r="E50" s="38">
        <v>34</v>
      </c>
      <c r="F50" s="353">
        <f t="shared" si="15"/>
        <v>60</v>
      </c>
      <c r="G50" s="359">
        <f t="shared" si="16"/>
        <v>40</v>
      </c>
      <c r="H50" s="16">
        <v>20</v>
      </c>
      <c r="I50" s="17"/>
      <c r="J50" s="18"/>
      <c r="K50" s="17"/>
      <c r="L50" s="422"/>
      <c r="M50" s="423">
        <v>38</v>
      </c>
      <c r="N50" s="422">
        <v>22</v>
      </c>
      <c r="O50" s="423"/>
      <c r="P50" s="501"/>
      <c r="Q50" s="423"/>
    </row>
    <row r="51" spans="1:17" s="10" customFormat="1" ht="15" customHeight="1" x14ac:dyDescent="0.25">
      <c r="A51" s="140" t="s">
        <v>88</v>
      </c>
      <c r="B51" s="235" t="s">
        <v>248</v>
      </c>
      <c r="C51" s="488" t="s">
        <v>354</v>
      </c>
      <c r="D51" s="375">
        <v>110</v>
      </c>
      <c r="E51" s="288">
        <v>90</v>
      </c>
      <c r="F51" s="353">
        <f>L51+M51+N51+O51+P51+Q51</f>
        <v>110</v>
      </c>
      <c r="G51" s="360">
        <f>F51-H51-I51</f>
        <v>52</v>
      </c>
      <c r="H51" s="26">
        <v>58</v>
      </c>
      <c r="I51" s="27"/>
      <c r="J51" s="28"/>
      <c r="K51" s="27"/>
      <c r="L51" s="422">
        <v>45</v>
      </c>
      <c r="M51" s="423">
        <v>65</v>
      </c>
      <c r="N51" s="422"/>
      <c r="O51" s="29"/>
      <c r="P51" s="501"/>
      <c r="Q51" s="423"/>
    </row>
    <row r="52" spans="1:17" ht="15" customHeight="1" x14ac:dyDescent="0.25">
      <c r="A52" s="140" t="s">
        <v>89</v>
      </c>
      <c r="B52" s="235" t="s">
        <v>61</v>
      </c>
      <c r="C52" s="279" t="s">
        <v>303</v>
      </c>
      <c r="D52" s="375">
        <v>100</v>
      </c>
      <c r="E52" s="38">
        <v>48</v>
      </c>
      <c r="F52" s="353">
        <f t="shared" si="15"/>
        <v>100</v>
      </c>
      <c r="G52" s="359">
        <f t="shared" si="16"/>
        <v>90</v>
      </c>
      <c r="H52" s="16">
        <v>10</v>
      </c>
      <c r="I52" s="17"/>
      <c r="J52" s="18"/>
      <c r="K52" s="17"/>
      <c r="L52" s="422"/>
      <c r="M52" s="423"/>
      <c r="N52" s="422">
        <v>46</v>
      </c>
      <c r="O52" s="29">
        <v>54</v>
      </c>
      <c r="P52" s="501"/>
      <c r="Q52" s="423"/>
    </row>
    <row r="53" spans="1:17" ht="15" customHeight="1" x14ac:dyDescent="0.25">
      <c r="A53" s="140" t="s">
        <v>90</v>
      </c>
      <c r="B53" s="235" t="s">
        <v>250</v>
      </c>
      <c r="C53" s="490" t="s">
        <v>355</v>
      </c>
      <c r="D53" s="375">
        <v>40</v>
      </c>
      <c r="E53" s="38">
        <v>62</v>
      </c>
      <c r="F53" s="353">
        <f t="shared" si="15"/>
        <v>40</v>
      </c>
      <c r="G53" s="359">
        <f t="shared" si="16"/>
        <v>24</v>
      </c>
      <c r="H53" s="16">
        <v>16</v>
      </c>
      <c r="I53" s="17"/>
      <c r="J53" s="18"/>
      <c r="K53" s="17"/>
      <c r="L53" s="422"/>
      <c r="M53" s="423"/>
      <c r="N53" s="422">
        <v>40</v>
      </c>
      <c r="O53" s="29"/>
      <c r="P53" s="501"/>
      <c r="Q53" s="423"/>
    </row>
    <row r="54" spans="1:17" ht="15" customHeight="1" x14ac:dyDescent="0.25">
      <c r="A54" s="140" t="s">
        <v>91</v>
      </c>
      <c r="B54" s="441" t="s">
        <v>63</v>
      </c>
      <c r="C54" s="312" t="s">
        <v>356</v>
      </c>
      <c r="D54" s="375">
        <v>42</v>
      </c>
      <c r="E54" s="38">
        <v>22</v>
      </c>
      <c r="F54" s="353">
        <f t="shared" si="15"/>
        <v>42</v>
      </c>
      <c r="G54" s="359">
        <f t="shared" si="16"/>
        <v>38</v>
      </c>
      <c r="H54" s="16">
        <v>4</v>
      </c>
      <c r="I54" s="17"/>
      <c r="J54" s="18"/>
      <c r="K54" s="17"/>
      <c r="L54" s="422"/>
      <c r="M54" s="423"/>
      <c r="N54" s="422">
        <v>42</v>
      </c>
      <c r="O54" s="423"/>
      <c r="P54" s="501"/>
      <c r="Q54" s="423"/>
    </row>
    <row r="55" spans="1:17" ht="15" customHeight="1" x14ac:dyDescent="0.25">
      <c r="A55" s="140" t="s">
        <v>92</v>
      </c>
      <c r="B55" s="235" t="s">
        <v>52</v>
      </c>
      <c r="C55" s="439" t="s">
        <v>300</v>
      </c>
      <c r="D55" s="375">
        <v>68</v>
      </c>
      <c r="E55" s="38">
        <v>16</v>
      </c>
      <c r="F55" s="353">
        <f t="shared" si="15"/>
        <v>68</v>
      </c>
      <c r="G55" s="359">
        <f t="shared" si="16"/>
        <v>52</v>
      </c>
      <c r="H55" s="16">
        <v>16</v>
      </c>
      <c r="I55" s="17"/>
      <c r="J55" s="18"/>
      <c r="K55" s="17"/>
      <c r="L55" s="422"/>
      <c r="M55" s="423">
        <v>68</v>
      </c>
      <c r="N55" s="422"/>
      <c r="O55" s="423"/>
      <c r="P55" s="501"/>
      <c r="Q55" s="423"/>
    </row>
    <row r="56" spans="1:17" ht="15" customHeight="1" x14ac:dyDescent="0.25">
      <c r="A56" s="140" t="s">
        <v>331</v>
      </c>
      <c r="B56" s="235" t="s">
        <v>249</v>
      </c>
      <c r="C56" s="312" t="s">
        <v>353</v>
      </c>
      <c r="D56" s="375">
        <v>124</v>
      </c>
      <c r="E56" s="38">
        <v>34</v>
      </c>
      <c r="F56" s="353">
        <f>L56+M56+N56+O56+P56+Q56</f>
        <v>124</v>
      </c>
      <c r="G56" s="359">
        <f t="shared" ref="G56:G66" si="17">F56-H56-I56</f>
        <v>108</v>
      </c>
      <c r="H56" s="16">
        <v>16</v>
      </c>
      <c r="I56" s="17"/>
      <c r="J56" s="18"/>
      <c r="K56" s="17"/>
      <c r="L56" s="422"/>
      <c r="M56" s="423"/>
      <c r="N56" s="422">
        <v>54</v>
      </c>
      <c r="O56" s="423">
        <v>70</v>
      </c>
      <c r="P56" s="501"/>
      <c r="Q56" s="423"/>
    </row>
    <row r="57" spans="1:17" ht="15" customHeight="1" x14ac:dyDescent="0.25">
      <c r="A57" s="140" t="s">
        <v>332</v>
      </c>
      <c r="B57" s="594" t="s">
        <v>333</v>
      </c>
      <c r="C57" s="312" t="s">
        <v>303</v>
      </c>
      <c r="D57" s="375">
        <v>48</v>
      </c>
      <c r="E57" s="38">
        <v>25</v>
      </c>
      <c r="F57" s="353">
        <f t="shared" si="15"/>
        <v>48</v>
      </c>
      <c r="G57" s="359">
        <f t="shared" si="17"/>
        <v>36</v>
      </c>
      <c r="H57" s="16">
        <v>12</v>
      </c>
      <c r="I57" s="17"/>
      <c r="J57" s="18"/>
      <c r="K57" s="17"/>
      <c r="L57" s="422"/>
      <c r="M57" s="423"/>
      <c r="N57" s="422"/>
      <c r="O57" s="423">
        <v>48</v>
      </c>
      <c r="P57" s="501"/>
      <c r="Q57" s="423"/>
    </row>
    <row r="58" spans="1:17" ht="15" customHeight="1" x14ac:dyDescent="0.25">
      <c r="A58" s="140" t="s">
        <v>335</v>
      </c>
      <c r="B58" s="595" t="s">
        <v>334</v>
      </c>
      <c r="C58" s="311" t="s">
        <v>300</v>
      </c>
      <c r="D58" s="375">
        <v>50</v>
      </c>
      <c r="E58" s="38">
        <v>20</v>
      </c>
      <c r="F58" s="353">
        <f t="shared" si="15"/>
        <v>50</v>
      </c>
      <c r="G58" s="359">
        <f t="shared" si="17"/>
        <v>34</v>
      </c>
      <c r="H58" s="16">
        <v>16</v>
      </c>
      <c r="I58" s="17"/>
      <c r="J58" s="18"/>
      <c r="K58" s="17"/>
      <c r="L58" s="422">
        <v>22</v>
      </c>
      <c r="M58" s="423">
        <v>28</v>
      </c>
      <c r="N58" s="422"/>
      <c r="O58" s="423"/>
      <c r="P58" s="501"/>
      <c r="Q58" s="423"/>
    </row>
    <row r="59" spans="1:17" ht="15" customHeight="1" x14ac:dyDescent="0.25">
      <c r="A59" s="140" t="s">
        <v>336</v>
      </c>
      <c r="B59" s="596" t="s">
        <v>104</v>
      </c>
      <c r="C59" s="440" t="s">
        <v>305</v>
      </c>
      <c r="D59" s="375">
        <v>51</v>
      </c>
      <c r="E59" s="38">
        <v>26</v>
      </c>
      <c r="F59" s="353">
        <f>L59+M59+N59+O59+P59+Q59</f>
        <v>51</v>
      </c>
      <c r="G59" s="359">
        <f t="shared" si="17"/>
        <v>35</v>
      </c>
      <c r="H59" s="16">
        <v>16</v>
      </c>
      <c r="I59" s="17"/>
      <c r="J59" s="18"/>
      <c r="K59" s="17"/>
      <c r="L59" s="422"/>
      <c r="M59" s="423">
        <v>51</v>
      </c>
      <c r="N59" s="422"/>
      <c r="O59" s="423"/>
      <c r="P59" s="501"/>
      <c r="Q59" s="423"/>
    </row>
    <row r="60" spans="1:17" ht="15" customHeight="1" x14ac:dyDescent="0.25">
      <c r="A60" s="140" t="s">
        <v>337</v>
      </c>
      <c r="B60" s="596" t="s">
        <v>338</v>
      </c>
      <c r="C60" s="279" t="s">
        <v>305</v>
      </c>
      <c r="D60" s="414">
        <v>90</v>
      </c>
      <c r="E60" s="286">
        <v>32</v>
      </c>
      <c r="F60" s="353">
        <f t="shared" ref="F60" si="18">L60+M60+N60+O60+P60+Q60</f>
        <v>90</v>
      </c>
      <c r="G60" s="359">
        <f t="shared" si="17"/>
        <v>60</v>
      </c>
      <c r="H60" s="20">
        <v>30</v>
      </c>
      <c r="I60" s="21"/>
      <c r="J60" s="22"/>
      <c r="K60" s="21"/>
      <c r="L60" s="422">
        <v>42</v>
      </c>
      <c r="M60" s="423">
        <v>48</v>
      </c>
      <c r="N60" s="422"/>
      <c r="O60" s="423"/>
      <c r="P60" s="501"/>
      <c r="Q60" s="423"/>
    </row>
    <row r="61" spans="1:17" ht="15" customHeight="1" x14ac:dyDescent="0.25">
      <c r="A61" s="140" t="s">
        <v>339</v>
      </c>
      <c r="B61" s="596" t="s">
        <v>263</v>
      </c>
      <c r="C61" s="279" t="s">
        <v>303</v>
      </c>
      <c r="D61" s="414">
        <v>40</v>
      </c>
      <c r="E61" s="286">
        <v>16</v>
      </c>
      <c r="F61" s="353">
        <v>40</v>
      </c>
      <c r="G61" s="359">
        <f t="shared" si="17"/>
        <v>40</v>
      </c>
      <c r="H61" s="20"/>
      <c r="I61" s="21"/>
      <c r="J61" s="22"/>
      <c r="K61" s="21"/>
      <c r="L61" s="422"/>
      <c r="M61" s="423"/>
      <c r="N61" s="422"/>
      <c r="O61" s="423">
        <v>40</v>
      </c>
      <c r="P61" s="501"/>
      <c r="Q61" s="423"/>
    </row>
    <row r="62" spans="1:17" ht="15" customHeight="1" x14ac:dyDescent="0.25">
      <c r="A62" s="140" t="s">
        <v>340</v>
      </c>
      <c r="B62" s="688" t="s">
        <v>341</v>
      </c>
      <c r="C62" s="279" t="s">
        <v>306</v>
      </c>
      <c r="D62" s="414">
        <v>40</v>
      </c>
      <c r="E62" s="286"/>
      <c r="F62" s="355">
        <v>40</v>
      </c>
      <c r="G62" s="689">
        <f t="shared" si="17"/>
        <v>40</v>
      </c>
      <c r="H62" s="20"/>
      <c r="I62" s="21"/>
      <c r="J62" s="22"/>
      <c r="K62" s="21"/>
      <c r="L62" s="502"/>
      <c r="M62" s="503"/>
      <c r="N62" s="502"/>
      <c r="O62" s="503"/>
      <c r="P62" s="504">
        <v>40</v>
      </c>
      <c r="Q62" s="503"/>
    </row>
    <row r="63" spans="1:17" ht="28.5" customHeight="1" thickBot="1" x14ac:dyDescent="0.3">
      <c r="A63" s="140" t="s">
        <v>342</v>
      </c>
      <c r="B63" s="751" t="s">
        <v>343</v>
      </c>
      <c r="C63" s="279" t="s">
        <v>356</v>
      </c>
      <c r="D63" s="414">
        <v>60</v>
      </c>
      <c r="E63" s="286"/>
      <c r="F63" s="355">
        <v>60</v>
      </c>
      <c r="G63" s="689"/>
      <c r="H63" s="20"/>
      <c r="I63" s="21"/>
      <c r="J63" s="22"/>
      <c r="K63" s="21"/>
      <c r="L63" s="502"/>
      <c r="M63" s="503"/>
      <c r="N63" s="502">
        <v>60</v>
      </c>
      <c r="O63" s="503"/>
      <c r="P63" s="504"/>
      <c r="Q63" s="503"/>
    </row>
    <row r="64" spans="1:17" ht="15" hidden="1" customHeight="1" x14ac:dyDescent="0.25">
      <c r="A64" s="140"/>
      <c r="B64" s="688"/>
      <c r="C64" s="279"/>
      <c r="D64" s="414"/>
      <c r="E64" s="286"/>
      <c r="F64" s="355"/>
      <c r="G64" s="689"/>
      <c r="H64" s="20"/>
      <c r="I64" s="21"/>
      <c r="J64" s="22"/>
      <c r="K64" s="21"/>
      <c r="L64" s="502"/>
      <c r="M64" s="503"/>
      <c r="N64" s="502"/>
      <c r="O64" s="503"/>
      <c r="P64" s="504"/>
      <c r="Q64" s="503"/>
    </row>
    <row r="65" spans="1:17" ht="15" hidden="1" customHeight="1" x14ac:dyDescent="0.25">
      <c r="A65" s="140"/>
      <c r="B65" s="688"/>
      <c r="C65" s="279"/>
      <c r="D65" s="414"/>
      <c r="E65" s="286"/>
      <c r="F65" s="355"/>
      <c r="G65" s="689"/>
      <c r="H65" s="20"/>
      <c r="I65" s="21"/>
      <c r="J65" s="22"/>
      <c r="K65" s="21"/>
      <c r="L65" s="502"/>
      <c r="M65" s="503"/>
      <c r="N65" s="502"/>
      <c r="O65" s="503"/>
      <c r="P65" s="504"/>
      <c r="Q65" s="503"/>
    </row>
    <row r="66" spans="1:17" ht="15" hidden="1" customHeight="1" thickBot="1" x14ac:dyDescent="0.3">
      <c r="A66" s="140" t="s">
        <v>323</v>
      </c>
      <c r="B66" s="597" t="s">
        <v>290</v>
      </c>
      <c r="C66" s="279" t="s">
        <v>306</v>
      </c>
      <c r="D66" s="378">
        <f t="shared" ref="D66" si="19">F66+E66</f>
        <v>16</v>
      </c>
      <c r="E66" s="289">
        <v>16</v>
      </c>
      <c r="F66" s="361">
        <f>L66+M66+N66+O66+P66+Q66</f>
        <v>0</v>
      </c>
      <c r="G66" s="362">
        <f t="shared" si="17"/>
        <v>-12</v>
      </c>
      <c r="H66" s="141">
        <v>12</v>
      </c>
      <c r="I66" s="36"/>
      <c r="J66" s="23"/>
      <c r="K66" s="36"/>
      <c r="L66" s="502"/>
      <c r="M66" s="503"/>
      <c r="N66" s="502"/>
      <c r="O66" s="503"/>
      <c r="P66" s="504"/>
      <c r="Q66" s="503"/>
    </row>
    <row r="67" spans="1:17" ht="15" customHeight="1" thickBot="1" x14ac:dyDescent="0.3">
      <c r="A67" s="538" t="s">
        <v>93</v>
      </c>
      <c r="B67" s="539" t="s">
        <v>94</v>
      </c>
      <c r="C67" s="534" t="s">
        <v>318</v>
      </c>
      <c r="D67" s="693">
        <f>D68+D72+D80+D83+D87+D76</f>
        <v>1544</v>
      </c>
      <c r="E67" s="694">
        <f>E68+E72+E80+E83+E87</f>
        <v>588</v>
      </c>
      <c r="F67" s="693">
        <f>F68+F72+F80+F83+F87+F76</f>
        <v>824</v>
      </c>
      <c r="G67" s="695">
        <f>G68+G72+G80+G83</f>
        <v>142</v>
      </c>
      <c r="H67" s="696">
        <f>H68+H72+H80+H83</f>
        <v>314</v>
      </c>
      <c r="I67" s="536">
        <f>I68+I72+I80+I83</f>
        <v>80</v>
      </c>
      <c r="J67" s="535"/>
      <c r="K67" s="536"/>
      <c r="L67" s="535">
        <f>L68+L72+L80+L83+L87</f>
        <v>48</v>
      </c>
      <c r="M67" s="536">
        <f>M68+M72+M80+M83+M87+M76</f>
        <v>90</v>
      </c>
      <c r="N67" s="535">
        <f>N68+N72+N80+N83+N87+N76</f>
        <v>164</v>
      </c>
      <c r="O67" s="536">
        <f>O68+O72+O80+O83+O87+O76</f>
        <v>326</v>
      </c>
      <c r="P67" s="537">
        <f>P68+P72+P80+P83+P87+P76</f>
        <v>196</v>
      </c>
      <c r="Q67" s="536">
        <f>Q68+Q72+Q80+Q83+Q87</f>
        <v>0</v>
      </c>
    </row>
    <row r="68" spans="1:17" s="184" customFormat="1" ht="15" customHeight="1" thickBot="1" x14ac:dyDescent="0.25">
      <c r="A68" s="179" t="s">
        <v>95</v>
      </c>
      <c r="B68" s="326" t="s">
        <v>252</v>
      </c>
      <c r="C68" s="327" t="s">
        <v>309</v>
      </c>
      <c r="D68" s="379">
        <f>SUM(D69:D71)</f>
        <v>328</v>
      </c>
      <c r="E68" s="328">
        <f>E69</f>
        <v>150</v>
      </c>
      <c r="F68" s="363">
        <f>L68+M68+N68+O68+P68+Q68</f>
        <v>148</v>
      </c>
      <c r="G68" s="364">
        <f>F68-H68-I68</f>
        <v>13</v>
      </c>
      <c r="H68" s="329">
        <f>H69</f>
        <v>105</v>
      </c>
      <c r="I68" s="330">
        <f>I69</f>
        <v>30</v>
      </c>
      <c r="J68" s="185"/>
      <c r="K68" s="186"/>
      <c r="L68" s="505">
        <f t="shared" ref="L68" si="20">L69</f>
        <v>0</v>
      </c>
      <c r="M68" s="507">
        <f>M69</f>
        <v>50</v>
      </c>
      <c r="N68" s="509">
        <f>N69</f>
        <v>44</v>
      </c>
      <c r="O68" s="507">
        <f t="shared" ref="O68:Q68" si="21">O69</f>
        <v>54</v>
      </c>
      <c r="P68" s="509">
        <f>P69</f>
        <v>0</v>
      </c>
      <c r="Q68" s="507">
        <f t="shared" si="21"/>
        <v>0</v>
      </c>
    </row>
    <row r="69" spans="1:17" ht="15" customHeight="1" x14ac:dyDescent="0.2">
      <c r="A69" s="322" t="s">
        <v>96</v>
      </c>
      <c r="B69" s="323" t="s">
        <v>291</v>
      </c>
      <c r="C69" s="491" t="s">
        <v>307</v>
      </c>
      <c r="D69" s="380">
        <v>148</v>
      </c>
      <c r="E69" s="147">
        <v>150</v>
      </c>
      <c r="F69" s="365">
        <f>L69+M69+N69+O69+P69+Q69</f>
        <v>148</v>
      </c>
      <c r="G69" s="591">
        <f>F69-H69-I69</f>
        <v>13</v>
      </c>
      <c r="H69" s="324">
        <v>105</v>
      </c>
      <c r="I69" s="15">
        <v>30</v>
      </c>
      <c r="J69" s="14"/>
      <c r="K69" s="15"/>
      <c r="L69" s="291"/>
      <c r="M69" s="690">
        <v>50</v>
      </c>
      <c r="N69" s="464">
        <v>44</v>
      </c>
      <c r="O69" s="172">
        <v>54</v>
      </c>
      <c r="P69" s="510"/>
      <c r="Q69" s="331"/>
    </row>
    <row r="70" spans="1:17" ht="15" customHeight="1" x14ac:dyDescent="0.2">
      <c r="A70" s="385" t="s">
        <v>253</v>
      </c>
      <c r="B70" s="434" t="s">
        <v>260</v>
      </c>
      <c r="C70" s="432" t="s">
        <v>295</v>
      </c>
      <c r="D70" s="426">
        <v>72</v>
      </c>
      <c r="E70" s="427"/>
      <c r="F70" s="426">
        <f>M70</f>
        <v>72</v>
      </c>
      <c r="G70" s="592"/>
      <c r="H70" s="429"/>
      <c r="I70" s="425"/>
      <c r="J70" s="431"/>
      <c r="K70" s="425"/>
      <c r="L70" s="196"/>
      <c r="M70" s="197">
        <v>72</v>
      </c>
      <c r="N70" s="511"/>
      <c r="O70" s="193"/>
      <c r="P70" s="511"/>
      <c r="Q70" s="193"/>
    </row>
    <row r="71" spans="1:17" s="194" customFormat="1" ht="15" customHeight="1" thickBot="1" x14ac:dyDescent="0.3">
      <c r="A71" s="332" t="s">
        <v>108</v>
      </c>
      <c r="B71" s="333" t="s">
        <v>113</v>
      </c>
      <c r="C71" s="433" t="s">
        <v>300</v>
      </c>
      <c r="D71" s="381">
        <v>108</v>
      </c>
      <c r="E71" s="318"/>
      <c r="F71" s="381">
        <f>P71+M71</f>
        <v>108</v>
      </c>
      <c r="G71" s="593"/>
      <c r="H71" s="319"/>
      <c r="I71" s="684" t="s">
        <v>109</v>
      </c>
      <c r="J71" s="513"/>
      <c r="K71" s="334"/>
      <c r="L71" s="692"/>
      <c r="M71" s="691">
        <v>108</v>
      </c>
      <c r="N71" s="513"/>
      <c r="O71" s="334"/>
      <c r="P71" s="512"/>
      <c r="Q71" s="334"/>
    </row>
    <row r="72" spans="1:17" s="184" customFormat="1" ht="15" customHeight="1" thickBot="1" x14ac:dyDescent="0.25">
      <c r="A72" s="589" t="s">
        <v>97</v>
      </c>
      <c r="B72" s="590" t="s">
        <v>254</v>
      </c>
      <c r="C72" s="327" t="s">
        <v>309</v>
      </c>
      <c r="D72" s="382">
        <f>SUM(D73:D75)</f>
        <v>222</v>
      </c>
      <c r="E72" s="320">
        <f>E73+E74</f>
        <v>176</v>
      </c>
      <c r="F72" s="347">
        <f>L72+M72+N72+O72+P72+Q72</f>
        <v>150</v>
      </c>
      <c r="G72" s="366">
        <f>G73</f>
        <v>60</v>
      </c>
      <c r="H72" s="321">
        <f>H73</f>
        <v>60</v>
      </c>
      <c r="I72" s="330">
        <f>I73</f>
        <v>30</v>
      </c>
      <c r="J72" s="315"/>
      <c r="K72" s="316"/>
      <c r="L72" s="505">
        <f t="shared" ref="L72:M72" si="22">L73</f>
        <v>0</v>
      </c>
      <c r="M72" s="507">
        <f t="shared" si="22"/>
        <v>0</v>
      </c>
      <c r="N72" s="505">
        <f>N73+N74</f>
        <v>40</v>
      </c>
      <c r="O72" s="507">
        <f>O73+O74</f>
        <v>56</v>
      </c>
      <c r="P72" s="505">
        <f>P73</f>
        <v>54</v>
      </c>
      <c r="Q72" s="507">
        <f>Q73+Q74</f>
        <v>0</v>
      </c>
    </row>
    <row r="73" spans="1:17" ht="15" customHeight="1" x14ac:dyDescent="0.2">
      <c r="A73" s="587" t="s">
        <v>98</v>
      </c>
      <c r="B73" s="588" t="s">
        <v>255</v>
      </c>
      <c r="C73" s="491" t="s">
        <v>357</v>
      </c>
      <c r="D73" s="380">
        <v>150</v>
      </c>
      <c r="E73" s="586">
        <v>130</v>
      </c>
      <c r="F73" s="515">
        <f>L73+M73+N73+O73+P73+Q73</f>
        <v>150</v>
      </c>
      <c r="G73" s="516">
        <f>F73-H73-I73</f>
        <v>60</v>
      </c>
      <c r="H73" s="324">
        <v>60</v>
      </c>
      <c r="I73" s="325">
        <v>30</v>
      </c>
      <c r="J73" s="14"/>
      <c r="K73" s="15"/>
      <c r="L73" s="14"/>
      <c r="M73" s="15"/>
      <c r="N73" s="442">
        <v>40</v>
      </c>
      <c r="O73" s="470">
        <v>56</v>
      </c>
      <c r="P73" s="442">
        <v>54</v>
      </c>
      <c r="Q73" s="470"/>
    </row>
    <row r="74" spans="1:17" ht="15" customHeight="1" x14ac:dyDescent="0.2">
      <c r="A74" s="712" t="s">
        <v>344</v>
      </c>
      <c r="B74" s="713" t="s">
        <v>0</v>
      </c>
      <c r="C74" s="747" t="s">
        <v>303</v>
      </c>
      <c r="D74" s="733">
        <v>36</v>
      </c>
      <c r="E74" s="697">
        <v>46</v>
      </c>
      <c r="F74" s="748">
        <f t="shared" ref="F74:F85" si="23">L74+M74+N74+O74+P74+Q74</f>
        <v>36</v>
      </c>
      <c r="G74" s="714">
        <f>F74-H74-I74</f>
        <v>-29</v>
      </c>
      <c r="H74" s="190">
        <v>65</v>
      </c>
      <c r="I74" s="191"/>
      <c r="J74" s="698"/>
      <c r="K74" s="699"/>
      <c r="L74" s="192"/>
      <c r="M74" s="193"/>
      <c r="N74" s="192"/>
      <c r="O74" s="193"/>
      <c r="P74" s="192">
        <v>36</v>
      </c>
      <c r="Q74" s="193"/>
    </row>
    <row r="75" spans="1:17" s="194" customFormat="1" ht="15" customHeight="1" thickBot="1" x14ac:dyDescent="0.25">
      <c r="A75" s="700" t="s">
        <v>110</v>
      </c>
      <c r="B75" s="701" t="s">
        <v>111</v>
      </c>
      <c r="C75" s="518" t="s">
        <v>299</v>
      </c>
      <c r="D75" s="426">
        <v>36</v>
      </c>
      <c r="E75" s="519"/>
      <c r="F75" s="520">
        <v>36</v>
      </c>
      <c r="G75" s="521"/>
      <c r="H75" s="429"/>
      <c r="I75" s="430"/>
      <c r="J75" s="431"/>
      <c r="K75" s="425"/>
      <c r="L75" s="431"/>
      <c r="M75" s="425"/>
      <c r="N75" s="431"/>
      <c r="O75" s="425"/>
      <c r="P75" s="431">
        <v>36</v>
      </c>
      <c r="Q75" s="425"/>
    </row>
    <row r="76" spans="1:17" s="194" customFormat="1" ht="15" customHeight="1" thickBot="1" x14ac:dyDescent="0.25">
      <c r="A76" s="635" t="s">
        <v>99</v>
      </c>
      <c r="B76" s="725" t="s">
        <v>347</v>
      </c>
      <c r="C76" s="637"/>
      <c r="D76" s="726">
        <f>SUM(D77:D79)</f>
        <v>168</v>
      </c>
      <c r="E76" s="727"/>
      <c r="F76" s="724">
        <f>SUM(N76:O76)</f>
        <v>96</v>
      </c>
      <c r="G76" s="728"/>
      <c r="H76" s="646"/>
      <c r="I76" s="647"/>
      <c r="J76" s="670"/>
      <c r="K76" s="646"/>
      <c r="L76" s="646"/>
      <c r="M76" s="671"/>
      <c r="N76" s="672">
        <f>SUM(N77)</f>
        <v>50</v>
      </c>
      <c r="O76" s="647">
        <f>SUM(O77)</f>
        <v>46</v>
      </c>
      <c r="P76" s="670"/>
      <c r="Q76" s="647"/>
    </row>
    <row r="77" spans="1:17" s="194" customFormat="1" ht="15" customHeight="1" x14ac:dyDescent="0.2">
      <c r="A77" s="721" t="s">
        <v>350</v>
      </c>
      <c r="B77" s="722" t="s">
        <v>286</v>
      </c>
      <c r="C77" s="719"/>
      <c r="D77" s="729">
        <v>96</v>
      </c>
      <c r="E77" s="720"/>
      <c r="F77" s="723">
        <f>SUM(L77:Q77)</f>
        <v>96</v>
      </c>
      <c r="G77" s="715"/>
      <c r="H77" s="716"/>
      <c r="I77" s="172"/>
      <c r="J77" s="170"/>
      <c r="K77" s="130"/>
      <c r="L77" s="717"/>
      <c r="M77" s="172"/>
      <c r="N77" s="170">
        <v>50</v>
      </c>
      <c r="O77" s="130">
        <v>46</v>
      </c>
      <c r="P77" s="717"/>
      <c r="Q77" s="172"/>
    </row>
    <row r="78" spans="1:17" s="194" customFormat="1" ht="15" customHeight="1" x14ac:dyDescent="0.2">
      <c r="A78" s="730" t="s">
        <v>348</v>
      </c>
      <c r="B78" s="731" t="s">
        <v>0</v>
      </c>
      <c r="C78" s="732"/>
      <c r="D78" s="733">
        <v>36</v>
      </c>
      <c r="E78" s="734"/>
      <c r="F78" s="723">
        <f>SUM(L78:Q78)</f>
        <v>36</v>
      </c>
      <c r="G78" s="735"/>
      <c r="H78" s="736"/>
      <c r="I78" s="737"/>
      <c r="J78" s="738"/>
      <c r="K78" s="739"/>
      <c r="L78" s="740"/>
      <c r="M78" s="737"/>
      <c r="N78" s="738">
        <v>36</v>
      </c>
      <c r="O78" s="739"/>
      <c r="P78" s="740"/>
      <c r="Q78" s="737"/>
    </row>
    <row r="79" spans="1:17" s="194" customFormat="1" ht="15" customHeight="1" thickBot="1" x14ac:dyDescent="0.25">
      <c r="A79" s="712" t="s">
        <v>349</v>
      </c>
      <c r="B79" s="741" t="s">
        <v>4</v>
      </c>
      <c r="C79" s="742"/>
      <c r="D79" s="381">
        <v>36</v>
      </c>
      <c r="E79" s="743"/>
      <c r="F79" s="718">
        <f>SUM(L79:Q79)</f>
        <v>36</v>
      </c>
      <c r="G79" s="593"/>
      <c r="H79" s="319"/>
      <c r="I79" s="744"/>
      <c r="J79" s="511"/>
      <c r="K79" s="191"/>
      <c r="L79" s="745"/>
      <c r="M79" s="744"/>
      <c r="N79" s="512"/>
      <c r="O79" s="746">
        <v>36</v>
      </c>
      <c r="P79" s="745"/>
      <c r="Q79" s="744"/>
    </row>
    <row r="80" spans="1:17" s="187" customFormat="1" ht="18" customHeight="1" thickBot="1" x14ac:dyDescent="0.25">
      <c r="A80" s="241" t="s">
        <v>99</v>
      </c>
      <c r="B80" s="702" t="s">
        <v>256</v>
      </c>
      <c r="C80" s="703" t="s">
        <v>309</v>
      </c>
      <c r="D80" s="704">
        <f>SUM(D81:D82)</f>
        <v>106</v>
      </c>
      <c r="E80" s="705">
        <f>E81</f>
        <v>78</v>
      </c>
      <c r="F80" s="706">
        <f t="shared" si="23"/>
        <v>70</v>
      </c>
      <c r="G80" s="707">
        <f>G81</f>
        <v>-7</v>
      </c>
      <c r="H80" s="708">
        <f>H81</f>
        <v>77</v>
      </c>
      <c r="I80" s="709">
        <f>I81</f>
        <v>0</v>
      </c>
      <c r="J80" s="710"/>
      <c r="K80" s="711"/>
      <c r="L80" s="710"/>
      <c r="M80" s="711"/>
      <c r="N80" s="710">
        <f t="shared" ref="N80:O80" si="24">N81</f>
        <v>0</v>
      </c>
      <c r="O80" s="711">
        <f t="shared" si="24"/>
        <v>40</v>
      </c>
      <c r="P80" s="710">
        <f>P81</f>
        <v>30</v>
      </c>
      <c r="Q80" s="711">
        <f>Q81</f>
        <v>0</v>
      </c>
    </row>
    <row r="81" spans="1:17" ht="15" customHeight="1" x14ac:dyDescent="0.2">
      <c r="A81" s="239" t="s">
        <v>100</v>
      </c>
      <c r="B81" s="235" t="s">
        <v>257</v>
      </c>
      <c r="C81" s="490" t="s">
        <v>310</v>
      </c>
      <c r="D81" s="377">
        <v>70</v>
      </c>
      <c r="E81" s="410">
        <v>78</v>
      </c>
      <c r="F81" s="358">
        <f t="shared" si="23"/>
        <v>70</v>
      </c>
      <c r="G81" s="522">
        <f>F81-H81-I81</f>
        <v>-7</v>
      </c>
      <c r="H81" s="253">
        <v>77</v>
      </c>
      <c r="I81" s="254"/>
      <c r="J81" s="35"/>
      <c r="K81" s="127"/>
      <c r="L81" s="35"/>
      <c r="M81" s="127"/>
      <c r="N81" s="35"/>
      <c r="O81" s="127">
        <v>40</v>
      </c>
      <c r="P81" s="527">
        <v>30</v>
      </c>
      <c r="Q81" s="128"/>
    </row>
    <row r="82" spans="1:17" s="194" customFormat="1" ht="15" customHeight="1" thickBot="1" x14ac:dyDescent="0.3">
      <c r="A82" s="317" t="s">
        <v>112</v>
      </c>
      <c r="B82" s="333" t="s">
        <v>114</v>
      </c>
      <c r="C82" s="493" t="s">
        <v>299</v>
      </c>
      <c r="D82" s="381">
        <v>36</v>
      </c>
      <c r="E82" s="195"/>
      <c r="F82" s="355">
        <f>P82+Q82</f>
        <v>36</v>
      </c>
      <c r="G82" s="428"/>
      <c r="H82" s="429"/>
      <c r="I82" s="430"/>
      <c r="J82" s="431"/>
      <c r="K82" s="425"/>
      <c r="L82" s="431"/>
      <c r="M82" s="425"/>
      <c r="N82" s="431"/>
      <c r="O82" s="425"/>
      <c r="P82" s="431">
        <v>36</v>
      </c>
      <c r="Q82" s="425"/>
    </row>
    <row r="83" spans="1:17" s="187" customFormat="1" ht="17.25" customHeight="1" thickBot="1" x14ac:dyDescent="0.25">
      <c r="A83" s="387" t="s">
        <v>101</v>
      </c>
      <c r="B83" s="390" t="s">
        <v>258</v>
      </c>
      <c r="C83" s="327" t="s">
        <v>309</v>
      </c>
      <c r="D83" s="379">
        <f>SUM(D84:D86)</f>
        <v>204</v>
      </c>
      <c r="E83" s="517">
        <f>E84+E85</f>
        <v>94</v>
      </c>
      <c r="F83" s="349">
        <f>L83+M83+N83+O83+P83+Q83</f>
        <v>168</v>
      </c>
      <c r="G83" s="509">
        <f t="shared" ref="G83" si="25">G84+G85</f>
        <v>76</v>
      </c>
      <c r="H83" s="506">
        <f t="shared" ref="H83" si="26">H84+H85</f>
        <v>72</v>
      </c>
      <c r="I83" s="508">
        <f t="shared" ref="I83" si="27">I84+I85</f>
        <v>20</v>
      </c>
      <c r="J83" s="505">
        <f t="shared" ref="J83" si="28">J84+J85</f>
        <v>0</v>
      </c>
      <c r="K83" s="507">
        <f t="shared" ref="K83" si="29">K84+K85</f>
        <v>0</v>
      </c>
      <c r="L83" s="505">
        <f t="shared" ref="L83:O83" si="30">L84+L85</f>
        <v>0</v>
      </c>
      <c r="M83" s="507">
        <f t="shared" si="30"/>
        <v>0</v>
      </c>
      <c r="N83" s="505">
        <f t="shared" si="30"/>
        <v>0</v>
      </c>
      <c r="O83" s="507">
        <f t="shared" si="30"/>
        <v>56</v>
      </c>
      <c r="P83" s="505">
        <f>P84+P85</f>
        <v>112</v>
      </c>
      <c r="Q83" s="507">
        <f>Q84+Q85</f>
        <v>0</v>
      </c>
    </row>
    <row r="84" spans="1:17" ht="15" customHeight="1" x14ac:dyDescent="0.25">
      <c r="A84" s="386" t="s">
        <v>102</v>
      </c>
      <c r="B84" s="389" t="s">
        <v>259</v>
      </c>
      <c r="C84" s="492" t="s">
        <v>310</v>
      </c>
      <c r="D84" s="380">
        <v>98</v>
      </c>
      <c r="E84" s="586">
        <v>54</v>
      </c>
      <c r="F84" s="358">
        <f t="shared" si="23"/>
        <v>98</v>
      </c>
      <c r="G84" s="359">
        <f>F84-H84-I84</f>
        <v>46</v>
      </c>
      <c r="H84" s="253">
        <v>52</v>
      </c>
      <c r="I84" s="254"/>
      <c r="J84" s="35"/>
      <c r="K84" s="127"/>
      <c r="L84" s="35"/>
      <c r="M84" s="127"/>
      <c r="N84" s="35"/>
      <c r="O84" s="127">
        <v>56</v>
      </c>
      <c r="P84" s="35">
        <v>42</v>
      </c>
      <c r="Q84" s="528"/>
    </row>
    <row r="85" spans="1:17" ht="15" customHeight="1" x14ac:dyDescent="0.25">
      <c r="A85" s="471" t="s">
        <v>287</v>
      </c>
      <c r="B85" s="531" t="s">
        <v>285</v>
      </c>
      <c r="C85" s="335" t="s">
        <v>306</v>
      </c>
      <c r="D85" s="377">
        <v>70</v>
      </c>
      <c r="E85" s="410">
        <v>40</v>
      </c>
      <c r="F85" s="353">
        <f t="shared" si="23"/>
        <v>70</v>
      </c>
      <c r="G85" s="359">
        <f>F85-H85-I85</f>
        <v>30</v>
      </c>
      <c r="H85" s="16">
        <v>20</v>
      </c>
      <c r="I85" s="17">
        <v>20</v>
      </c>
      <c r="J85" s="18"/>
      <c r="K85" s="19"/>
      <c r="L85" s="18"/>
      <c r="M85" s="19"/>
      <c r="N85" s="18"/>
      <c r="O85" s="19"/>
      <c r="P85" s="18">
        <v>70</v>
      </c>
      <c r="Q85" s="19"/>
    </row>
    <row r="86" spans="1:17" s="194" customFormat="1" ht="18" customHeight="1" thickBot="1" x14ac:dyDescent="0.3">
      <c r="A86" s="385" t="s">
        <v>346</v>
      </c>
      <c r="B86" s="384" t="s">
        <v>345</v>
      </c>
      <c r="C86" s="518" t="s">
        <v>299</v>
      </c>
      <c r="D86" s="426">
        <v>36</v>
      </c>
      <c r="E86" s="519"/>
      <c r="F86" s="355">
        <f>M86+N86+O86+P86+Q86</f>
        <v>36</v>
      </c>
      <c r="G86" s="428"/>
      <c r="H86" s="429"/>
      <c r="I86" s="430"/>
      <c r="J86" s="431"/>
      <c r="K86" s="425"/>
      <c r="L86" s="431"/>
      <c r="M86" s="425"/>
      <c r="N86" s="431"/>
      <c r="O86" s="425"/>
      <c r="P86" s="431">
        <v>36</v>
      </c>
      <c r="Q86" s="425"/>
    </row>
    <row r="87" spans="1:17" s="187" customFormat="1" ht="29.25" customHeight="1" thickBot="1" x14ac:dyDescent="0.25">
      <c r="A87" s="387" t="s">
        <v>227</v>
      </c>
      <c r="B87" s="388" t="s">
        <v>231</v>
      </c>
      <c r="C87" s="523" t="s">
        <v>309</v>
      </c>
      <c r="D87" s="524">
        <f>SUM(D88:D92)</f>
        <v>516</v>
      </c>
      <c r="E87" s="525">
        <f>E88+E89</f>
        <v>90</v>
      </c>
      <c r="F87" s="349">
        <f>L87+M87+N87+O87+P87+Q87</f>
        <v>192</v>
      </c>
      <c r="G87" s="526">
        <f>G88+G89</f>
        <v>166</v>
      </c>
      <c r="H87" s="506">
        <f>H88+H89</f>
        <v>26</v>
      </c>
      <c r="I87" s="508">
        <f>I88+I89</f>
        <v>0</v>
      </c>
      <c r="J87" s="505"/>
      <c r="K87" s="507"/>
      <c r="L87" s="505">
        <f>L88+L89</f>
        <v>48</v>
      </c>
      <c r="M87" s="507">
        <f t="shared" ref="M87:Q87" si="31">M88+M89</f>
        <v>40</v>
      </c>
      <c r="N87" s="505">
        <f t="shared" si="31"/>
        <v>30</v>
      </c>
      <c r="O87" s="507">
        <f t="shared" si="31"/>
        <v>74</v>
      </c>
      <c r="P87" s="505">
        <f t="shared" si="31"/>
        <v>0</v>
      </c>
      <c r="Q87" s="507">
        <f t="shared" si="31"/>
        <v>0</v>
      </c>
    </row>
    <row r="88" spans="1:17" ht="15" customHeight="1" x14ac:dyDescent="0.25">
      <c r="A88" s="386" t="s">
        <v>228</v>
      </c>
      <c r="B88" s="389" t="s">
        <v>105</v>
      </c>
      <c r="C88" s="311" t="s">
        <v>298</v>
      </c>
      <c r="D88" s="377">
        <v>48</v>
      </c>
      <c r="E88" s="255">
        <v>16</v>
      </c>
      <c r="F88" s="358">
        <f>L88+M88+N88+O88+P88+Q88</f>
        <v>48</v>
      </c>
      <c r="G88" s="522">
        <f>F88-H88-I88</f>
        <v>28</v>
      </c>
      <c r="H88" s="253">
        <v>20</v>
      </c>
      <c r="I88" s="254"/>
      <c r="J88" s="35"/>
      <c r="K88" s="127"/>
      <c r="L88" s="35">
        <v>48</v>
      </c>
      <c r="M88" s="127"/>
      <c r="N88" s="35"/>
      <c r="O88" s="127"/>
      <c r="P88" s="35"/>
      <c r="Q88" s="127"/>
    </row>
    <row r="89" spans="1:17" ht="14.25" customHeight="1" x14ac:dyDescent="0.2">
      <c r="A89" s="239" t="s">
        <v>229</v>
      </c>
      <c r="B89" s="346" t="s">
        <v>261</v>
      </c>
      <c r="C89" s="488" t="s">
        <v>302</v>
      </c>
      <c r="D89" s="375">
        <v>144</v>
      </c>
      <c r="E89" s="38">
        <v>74</v>
      </c>
      <c r="F89" s="353">
        <f>L89+M89+N89+O89+P89+Q89</f>
        <v>144</v>
      </c>
      <c r="G89" s="359">
        <f>F89-H89-I89</f>
        <v>138</v>
      </c>
      <c r="H89" s="16">
        <v>6</v>
      </c>
      <c r="I89" s="17"/>
      <c r="J89" s="18"/>
      <c r="K89" s="19"/>
      <c r="L89" s="18"/>
      <c r="M89" s="19">
        <v>40</v>
      </c>
      <c r="N89" s="18">
        <v>30</v>
      </c>
      <c r="O89" s="468">
        <v>74</v>
      </c>
      <c r="P89" s="18"/>
      <c r="Q89" s="19"/>
    </row>
    <row r="90" spans="1:17" s="194" customFormat="1" ht="15" customHeight="1" x14ac:dyDescent="0.25">
      <c r="A90" s="385" t="s">
        <v>312</v>
      </c>
      <c r="B90" s="494" t="s">
        <v>314</v>
      </c>
      <c r="C90" s="432" t="s">
        <v>311</v>
      </c>
      <c r="D90" s="426">
        <v>108</v>
      </c>
      <c r="E90" s="427"/>
      <c r="F90" s="353">
        <f>M90+N90+O90+P90+L90</f>
        <v>108</v>
      </c>
      <c r="G90" s="428"/>
      <c r="H90" s="429"/>
      <c r="I90" s="430"/>
      <c r="J90" s="192"/>
      <c r="K90" s="193"/>
      <c r="L90" s="192">
        <v>108</v>
      </c>
      <c r="M90" s="193"/>
      <c r="N90" s="192"/>
      <c r="O90" s="193"/>
      <c r="P90" s="192"/>
      <c r="Q90" s="193"/>
    </row>
    <row r="91" spans="1:17" s="194" customFormat="1" ht="15" customHeight="1" x14ac:dyDescent="0.25">
      <c r="A91" s="240" t="s">
        <v>313</v>
      </c>
      <c r="B91" s="530" t="s">
        <v>315</v>
      </c>
      <c r="C91" s="314" t="s">
        <v>317</v>
      </c>
      <c r="D91" s="426">
        <v>72</v>
      </c>
      <c r="E91" s="427"/>
      <c r="F91" s="353">
        <f>M91+N91+O91+P91+L91</f>
        <v>72</v>
      </c>
      <c r="G91" s="428"/>
      <c r="H91" s="429"/>
      <c r="I91" s="430"/>
      <c r="J91" s="192"/>
      <c r="K91" s="193"/>
      <c r="L91" s="192"/>
      <c r="M91" s="193"/>
      <c r="N91" s="192">
        <v>72</v>
      </c>
      <c r="O91" s="193"/>
      <c r="P91" s="192"/>
      <c r="Q91" s="193"/>
    </row>
    <row r="92" spans="1:17" s="194" customFormat="1" ht="15" customHeight="1" thickBot="1" x14ac:dyDescent="0.3">
      <c r="A92" s="240" t="s">
        <v>230</v>
      </c>
      <c r="B92" s="529" t="s">
        <v>232</v>
      </c>
      <c r="C92" s="493" t="s">
        <v>303</v>
      </c>
      <c r="D92" s="196">
        <v>144</v>
      </c>
      <c r="E92" s="197"/>
      <c r="F92" s="353">
        <f>M92+N92+O92+P92</f>
        <v>144</v>
      </c>
      <c r="G92" s="368"/>
      <c r="H92" s="190"/>
      <c r="I92" s="191"/>
      <c r="J92" s="431"/>
      <c r="K92" s="425"/>
      <c r="L92" s="431"/>
      <c r="M92" s="425"/>
      <c r="N92" s="431"/>
      <c r="O92" s="425">
        <v>144</v>
      </c>
      <c r="P92" s="431"/>
      <c r="Q92" s="425"/>
    </row>
    <row r="93" spans="1:17" ht="15" customHeight="1" x14ac:dyDescent="0.25">
      <c r="A93" s="257"/>
      <c r="B93" s="258" t="s">
        <v>53</v>
      </c>
      <c r="C93" s="281"/>
      <c r="D93" s="291"/>
      <c r="E93" s="147"/>
      <c r="F93" s="367">
        <v>1424</v>
      </c>
      <c r="G93" s="369"/>
      <c r="H93" s="259"/>
      <c r="I93" s="532"/>
      <c r="J93" s="151"/>
      <c r="K93" s="153"/>
      <c r="L93" s="151">
        <f t="shared" ref="L93:Q93" si="32">L94/L7</f>
        <v>36</v>
      </c>
      <c r="M93" s="153">
        <f t="shared" si="32"/>
        <v>40.235294117647058</v>
      </c>
      <c r="N93" s="151">
        <f t="shared" si="32"/>
        <v>36</v>
      </c>
      <c r="O93" s="153">
        <f t="shared" si="32"/>
        <v>40.235294117647058</v>
      </c>
      <c r="P93" s="151">
        <f t="shared" si="32"/>
        <v>29.454545454545453</v>
      </c>
      <c r="Q93" s="153">
        <f t="shared" si="32"/>
        <v>0</v>
      </c>
    </row>
    <row r="94" spans="1:17" ht="15" customHeight="1" thickBot="1" x14ac:dyDescent="0.3">
      <c r="A94" s="260"/>
      <c r="B94" s="261" t="s">
        <v>54</v>
      </c>
      <c r="C94" s="282"/>
      <c r="D94" s="383">
        <f>D33+D39+D43+1476</f>
        <v>4896</v>
      </c>
      <c r="E94" s="155">
        <f>E11+E33+E39+E43</f>
        <v>2250</v>
      </c>
      <c r="F94" s="370">
        <f>J94+K94+L94+M94+N94+O94+P94+Q94+1476</f>
        <v>4176</v>
      </c>
      <c r="G94" s="371">
        <f>G11+G33+G39+G43</f>
        <v>2176</v>
      </c>
      <c r="H94" s="262">
        <f>H11+H33+H39+H43</f>
        <v>1560</v>
      </c>
      <c r="I94" s="533">
        <f>I33+I39+I43</f>
        <v>80</v>
      </c>
      <c r="J94" s="154"/>
      <c r="K94" s="156"/>
      <c r="L94" s="154">
        <f>L12+L28+L33+L39+L44+L67</f>
        <v>504</v>
      </c>
      <c r="M94" s="156">
        <f t="shared" ref="M94:Q94" si="33">M12+M28+M33+M39+M44+M67</f>
        <v>684</v>
      </c>
      <c r="N94" s="154">
        <f t="shared" si="33"/>
        <v>504</v>
      </c>
      <c r="O94" s="156">
        <f t="shared" si="33"/>
        <v>684</v>
      </c>
      <c r="P94" s="154">
        <f>P12+P28+P33+P39+P44+P67</f>
        <v>324</v>
      </c>
      <c r="Q94" s="156">
        <f t="shared" si="33"/>
        <v>0</v>
      </c>
    </row>
    <row r="95" spans="1:17" s="184" customFormat="1" ht="15" customHeight="1" x14ac:dyDescent="0.2">
      <c r="A95" s="241" t="s">
        <v>115</v>
      </c>
      <c r="B95" s="242" t="s">
        <v>117</v>
      </c>
      <c r="C95" s="283" t="s">
        <v>299</v>
      </c>
      <c r="D95" s="290"/>
      <c r="E95" s="189"/>
      <c r="F95" s="256">
        <f>Q95</f>
        <v>144</v>
      </c>
      <c r="G95" s="229"/>
      <c r="H95" s="180"/>
      <c r="I95" s="181"/>
      <c r="J95" s="188"/>
      <c r="K95" s="189"/>
      <c r="L95" s="182"/>
      <c r="M95" s="183"/>
      <c r="N95" s="182"/>
      <c r="O95" s="183"/>
      <c r="P95" s="182"/>
      <c r="Q95" s="183">
        <v>144</v>
      </c>
    </row>
    <row r="96" spans="1:17" s="184" customFormat="1" ht="15" customHeight="1" thickBot="1" x14ac:dyDescent="0.25">
      <c r="A96" s="179" t="s">
        <v>116</v>
      </c>
      <c r="B96" s="540" t="s">
        <v>118</v>
      </c>
      <c r="C96" s="541"/>
      <c r="D96" s="542"/>
      <c r="E96" s="543"/>
      <c r="F96" s="544">
        <f>Q96</f>
        <v>216</v>
      </c>
      <c r="G96" s="545"/>
      <c r="H96" s="546"/>
      <c r="I96" s="547"/>
      <c r="J96" s="548"/>
      <c r="K96" s="543"/>
      <c r="L96" s="549"/>
      <c r="M96" s="550"/>
      <c r="N96" s="549"/>
      <c r="O96" s="550"/>
      <c r="P96" s="549"/>
      <c r="Q96" s="550">
        <f>Q97+Q98</f>
        <v>216</v>
      </c>
    </row>
    <row r="97" spans="1:17" ht="15" customHeight="1" x14ac:dyDescent="0.25">
      <c r="A97" s="555" t="s">
        <v>119</v>
      </c>
      <c r="B97" s="556" t="s">
        <v>121</v>
      </c>
      <c r="C97" s="281"/>
      <c r="D97" s="557"/>
      <c r="E97" s="152"/>
      <c r="F97" s="232">
        <f>Q97</f>
        <v>144</v>
      </c>
      <c r="G97" s="558"/>
      <c r="H97" s="259"/>
      <c r="I97" s="532"/>
      <c r="J97" s="559"/>
      <c r="K97" s="152"/>
      <c r="L97" s="151"/>
      <c r="M97" s="153"/>
      <c r="N97" s="151"/>
      <c r="O97" s="153"/>
      <c r="P97" s="151"/>
      <c r="Q97" s="172">
        <v>144</v>
      </c>
    </row>
    <row r="98" spans="1:17" ht="15" customHeight="1" thickBot="1" x14ac:dyDescent="0.3">
      <c r="A98" s="243" t="s">
        <v>120</v>
      </c>
      <c r="B98" s="244" t="s">
        <v>122</v>
      </c>
      <c r="C98" s="124"/>
      <c r="D98" s="750"/>
      <c r="E98" s="126"/>
      <c r="F98" s="227">
        <f>Q98</f>
        <v>72</v>
      </c>
      <c r="G98" s="230"/>
      <c r="H98" s="30"/>
      <c r="I98" s="31"/>
      <c r="J98" s="125"/>
      <c r="K98" s="126"/>
      <c r="L98" s="32"/>
      <c r="M98" s="33"/>
      <c r="N98" s="32"/>
      <c r="O98" s="33"/>
      <c r="P98" s="32"/>
      <c r="Q98" s="29">
        <v>72</v>
      </c>
    </row>
    <row r="99" spans="1:17" ht="15" customHeight="1" thickBot="1" x14ac:dyDescent="0.3">
      <c r="A99" s="251"/>
      <c r="B99" s="252"/>
      <c r="C99" s="749"/>
      <c r="D99" s="524">
        <f>SUM(D94+F95+F96)</f>
        <v>5256</v>
      </c>
      <c r="E99" s="143"/>
      <c r="F99" s="228"/>
      <c r="G99" s="245"/>
      <c r="H99" s="246"/>
      <c r="I99" s="247"/>
      <c r="J99" s="142"/>
      <c r="K99" s="143"/>
      <c r="L99" s="144"/>
      <c r="M99" s="145"/>
      <c r="N99" s="144"/>
      <c r="O99" s="145"/>
      <c r="P99" s="144"/>
      <c r="Q99" s="146"/>
    </row>
    <row r="100" spans="1:17" ht="15" customHeight="1" thickBot="1" x14ac:dyDescent="0.35">
      <c r="A100" s="560"/>
      <c r="B100" s="561"/>
      <c r="C100" s="562"/>
      <c r="D100" s="563"/>
      <c r="E100" s="564"/>
      <c r="F100" s="565"/>
      <c r="G100" s="122"/>
      <c r="H100" s="141"/>
      <c r="I100" s="36"/>
      <c r="J100" s="282"/>
      <c r="K100" s="289"/>
      <c r="L100" s="23"/>
      <c r="M100" s="24"/>
      <c r="N100" s="23"/>
      <c r="O100" s="24"/>
      <c r="P100" s="23"/>
      <c r="Q100" s="24"/>
    </row>
    <row r="101" spans="1:17" ht="15" customHeight="1" thickBot="1" x14ac:dyDescent="0.35">
      <c r="A101" s="566" t="s">
        <v>55</v>
      </c>
      <c r="B101" s="567" t="s">
        <v>56</v>
      </c>
      <c r="C101" s="551"/>
      <c r="D101" s="552"/>
      <c r="E101" s="553"/>
      <c r="F101" s="554">
        <v>400</v>
      </c>
      <c r="G101" s="514"/>
      <c r="H101" s="435"/>
      <c r="I101" s="436"/>
      <c r="J101" s="437">
        <v>60</v>
      </c>
      <c r="K101" s="438">
        <v>40</v>
      </c>
      <c r="L101" s="437">
        <v>60</v>
      </c>
      <c r="M101" s="438">
        <v>40</v>
      </c>
      <c r="N101" s="437">
        <v>40</v>
      </c>
      <c r="O101" s="438">
        <v>60</v>
      </c>
      <c r="P101" s="437">
        <v>40</v>
      </c>
      <c r="Q101" s="438">
        <v>60</v>
      </c>
    </row>
    <row r="102" spans="1:17" ht="15" customHeight="1" x14ac:dyDescent="0.3">
      <c r="A102" s="873"/>
      <c r="B102" s="874"/>
      <c r="C102" s="877" t="s">
        <v>123</v>
      </c>
      <c r="D102" s="878"/>
      <c r="E102" s="879"/>
      <c r="F102" s="232"/>
      <c r="G102" s="270"/>
      <c r="H102" s="271"/>
      <c r="I102" s="272"/>
      <c r="J102" s="273">
        <v>12</v>
      </c>
      <c r="K102" s="274">
        <v>14</v>
      </c>
      <c r="L102" s="14">
        <v>11</v>
      </c>
      <c r="M102" s="15">
        <v>11</v>
      </c>
      <c r="N102" s="14">
        <v>10</v>
      </c>
      <c r="O102" s="15">
        <v>11</v>
      </c>
      <c r="P102" s="14">
        <v>11</v>
      </c>
      <c r="Q102" s="15">
        <v>9</v>
      </c>
    </row>
    <row r="103" spans="1:17" ht="15" customHeight="1" x14ac:dyDescent="0.3">
      <c r="A103" s="873"/>
      <c r="B103" s="874"/>
      <c r="C103" s="867" t="s">
        <v>124</v>
      </c>
      <c r="D103" s="868"/>
      <c r="E103" s="869"/>
      <c r="F103" s="233">
        <f>L103+M103+N103+O103+P103</f>
        <v>360</v>
      </c>
      <c r="G103" s="231"/>
      <c r="H103" s="4"/>
      <c r="I103" s="9"/>
      <c r="J103" s="148"/>
      <c r="K103" s="7"/>
      <c r="L103" s="18">
        <f>L90</f>
        <v>108</v>
      </c>
      <c r="M103" s="19">
        <f>M70+M8</f>
        <v>72</v>
      </c>
      <c r="N103" s="19">
        <f>SUM(N91+N78)</f>
        <v>108</v>
      </c>
      <c r="O103" s="19"/>
      <c r="P103" s="18">
        <f>SUM(P74+P86)</f>
        <v>72</v>
      </c>
      <c r="Q103" s="19"/>
    </row>
    <row r="104" spans="1:17" ht="15" customHeight="1" x14ac:dyDescent="0.3">
      <c r="A104" s="873"/>
      <c r="B104" s="874"/>
      <c r="C104" s="880" t="s">
        <v>126</v>
      </c>
      <c r="D104" s="881"/>
      <c r="E104" s="882"/>
      <c r="F104" s="233">
        <f>L104+M104+N104+O104+P104+Q104</f>
        <v>360</v>
      </c>
      <c r="G104" s="231"/>
      <c r="H104" s="4"/>
      <c r="I104" s="9"/>
      <c r="J104" s="148"/>
      <c r="K104" s="7"/>
      <c r="L104" s="18"/>
      <c r="M104" s="19">
        <f>M71+M92+M75+M82</f>
        <v>108</v>
      </c>
      <c r="N104" s="19"/>
      <c r="O104" s="19">
        <f>O71+O92+O75+O82+O79</f>
        <v>180</v>
      </c>
      <c r="P104" s="19">
        <f>P71+P92+P75+P82</f>
        <v>72</v>
      </c>
      <c r="Q104" s="19">
        <f>Q71+Q92+Q75+Q86+Q82</f>
        <v>0</v>
      </c>
    </row>
    <row r="105" spans="1:17" ht="15" customHeight="1" x14ac:dyDescent="0.3">
      <c r="A105" s="873"/>
      <c r="B105" s="874"/>
      <c r="C105" s="864" t="s">
        <v>125</v>
      </c>
      <c r="D105" s="865"/>
      <c r="E105" s="866"/>
      <c r="F105" s="233">
        <f>Q105</f>
        <v>144</v>
      </c>
      <c r="G105" s="231"/>
      <c r="H105" s="4"/>
      <c r="I105" s="9"/>
      <c r="J105" s="148"/>
      <c r="K105" s="7"/>
      <c r="L105" s="18"/>
      <c r="M105" s="19"/>
      <c r="N105" s="18"/>
      <c r="O105" s="19"/>
      <c r="P105" s="18"/>
      <c r="Q105" s="19">
        <v>144</v>
      </c>
    </row>
    <row r="106" spans="1:17" ht="15" customHeight="1" x14ac:dyDescent="0.3">
      <c r="A106" s="873"/>
      <c r="B106" s="874"/>
      <c r="C106" s="867" t="s">
        <v>71</v>
      </c>
      <c r="D106" s="868"/>
      <c r="E106" s="869"/>
      <c r="F106" s="227">
        <f>J106+K106+L106+M106+N106+O106+P106+Q106</f>
        <v>0</v>
      </c>
      <c r="G106" s="231"/>
      <c r="H106" s="4"/>
      <c r="I106" s="9"/>
      <c r="J106" s="148"/>
      <c r="K106" s="7"/>
      <c r="L106" s="18"/>
      <c r="M106" s="19"/>
      <c r="N106" s="18"/>
      <c r="O106" s="19"/>
      <c r="P106" s="18"/>
      <c r="Q106" s="19"/>
    </row>
    <row r="107" spans="1:17" ht="15" customHeight="1" x14ac:dyDescent="0.3">
      <c r="A107" s="873"/>
      <c r="B107" s="874"/>
      <c r="C107" s="867" t="s">
        <v>127</v>
      </c>
      <c r="D107" s="868"/>
      <c r="E107" s="869"/>
      <c r="F107" s="227">
        <f>J107+K107+L107+M107+N107+O107+P107+Q107</f>
        <v>33</v>
      </c>
      <c r="G107" s="231"/>
      <c r="H107" s="4"/>
      <c r="I107" s="9"/>
      <c r="J107" s="148">
        <v>1</v>
      </c>
      <c r="K107" s="7">
        <v>9</v>
      </c>
      <c r="L107" s="18">
        <v>6</v>
      </c>
      <c r="M107" s="19">
        <v>4</v>
      </c>
      <c r="N107" s="18">
        <v>1</v>
      </c>
      <c r="O107" s="19">
        <v>5</v>
      </c>
      <c r="P107" s="18">
        <v>2</v>
      </c>
      <c r="Q107" s="19">
        <v>5</v>
      </c>
    </row>
    <row r="108" spans="1:17" ht="15" customHeight="1" thickBot="1" x14ac:dyDescent="0.35">
      <c r="A108" s="875"/>
      <c r="B108" s="876"/>
      <c r="C108" s="870" t="s">
        <v>70</v>
      </c>
      <c r="D108" s="871"/>
      <c r="E108" s="872"/>
      <c r="F108" s="565">
        <f>J108+K108+L108+M108+N108+O108+P108+Q108</f>
        <v>14</v>
      </c>
      <c r="G108" s="248"/>
      <c r="H108" s="249"/>
      <c r="I108" s="250"/>
      <c r="J108" s="149"/>
      <c r="K108" s="150">
        <v>4</v>
      </c>
      <c r="L108" s="23"/>
      <c r="M108" s="24">
        <v>2</v>
      </c>
      <c r="N108" s="23"/>
      <c r="O108" s="24">
        <v>4</v>
      </c>
      <c r="P108" s="23">
        <v>2</v>
      </c>
      <c r="Q108" s="24">
        <v>2</v>
      </c>
    </row>
    <row r="109" spans="1:17" x14ac:dyDescent="0.2">
      <c r="A109" s="5"/>
      <c r="F109" s="199"/>
      <c r="H109" s="3" t="s">
        <v>319</v>
      </c>
    </row>
    <row r="110" spans="1:17" ht="18" x14ac:dyDescent="0.25">
      <c r="A110" s="857" t="s">
        <v>196</v>
      </c>
      <c r="B110" s="857"/>
      <c r="C110" s="857"/>
      <c r="F110" s="8"/>
    </row>
    <row r="111" spans="1:17" x14ac:dyDescent="0.2">
      <c r="A111" s="200"/>
      <c r="B111" s="201"/>
      <c r="C111" s="202"/>
      <c r="F111" s="8"/>
    </row>
    <row r="112" spans="1:17" x14ac:dyDescent="0.2">
      <c r="A112" s="203" t="s">
        <v>32</v>
      </c>
      <c r="B112" s="203" t="s">
        <v>197</v>
      </c>
      <c r="C112" s="204" t="s">
        <v>198</v>
      </c>
      <c r="D112" s="205" t="s">
        <v>199</v>
      </c>
      <c r="F112" s="8"/>
    </row>
    <row r="113" spans="1:15" x14ac:dyDescent="0.2">
      <c r="A113" s="203" t="s">
        <v>200</v>
      </c>
      <c r="B113" s="206" t="s">
        <v>0</v>
      </c>
      <c r="C113" s="208" t="s">
        <v>288</v>
      </c>
      <c r="D113" s="16">
        <v>8</v>
      </c>
      <c r="F113" s="8"/>
    </row>
    <row r="114" spans="1:15" x14ac:dyDescent="0.2">
      <c r="A114" s="203" t="s">
        <v>108</v>
      </c>
      <c r="B114" s="207" t="s">
        <v>4</v>
      </c>
      <c r="C114" s="208" t="s">
        <v>316</v>
      </c>
      <c r="D114" s="16">
        <v>15</v>
      </c>
      <c r="F114" s="8"/>
    </row>
    <row r="115" spans="1:15" x14ac:dyDescent="0.2">
      <c r="A115" s="203" t="s">
        <v>115</v>
      </c>
      <c r="B115" s="209" t="s">
        <v>201</v>
      </c>
      <c r="C115" s="208" t="s">
        <v>207</v>
      </c>
      <c r="D115" s="16">
        <v>4</v>
      </c>
      <c r="F115" s="210" t="s">
        <v>202</v>
      </c>
    </row>
    <row r="116" spans="1:15" x14ac:dyDescent="0.2">
      <c r="A116" s="858" t="s">
        <v>74</v>
      </c>
      <c r="B116" s="859"/>
      <c r="C116" s="204"/>
      <c r="D116" s="16">
        <f>SUM(D113:D115)</f>
        <v>27</v>
      </c>
      <c r="F116" s="210" t="s">
        <v>358</v>
      </c>
    </row>
    <row r="117" spans="1:15" x14ac:dyDescent="0.2">
      <c r="A117" s="201"/>
      <c r="B117" s="201"/>
      <c r="C117" s="202"/>
      <c r="F117" s="210" t="s">
        <v>203</v>
      </c>
    </row>
    <row r="118" spans="1:15" ht="18" x14ac:dyDescent="0.25">
      <c r="A118" s="857" t="s">
        <v>204</v>
      </c>
      <c r="B118" s="857"/>
      <c r="C118" s="857"/>
      <c r="F118" s="210" t="s">
        <v>205</v>
      </c>
    </row>
    <row r="119" spans="1:15" x14ac:dyDescent="0.2">
      <c r="A119" s="200"/>
      <c r="B119" s="200"/>
      <c r="C119" s="211"/>
      <c r="F119" s="210" t="s">
        <v>206</v>
      </c>
    </row>
    <row r="120" spans="1:15" x14ac:dyDescent="0.2">
      <c r="A120" s="203" t="s">
        <v>32</v>
      </c>
      <c r="B120" s="212" t="s">
        <v>118</v>
      </c>
      <c r="C120" s="204" t="s">
        <v>198</v>
      </c>
      <c r="D120" s="205" t="s">
        <v>199</v>
      </c>
      <c r="E120" s="213"/>
      <c r="F120" s="199"/>
      <c r="G120" s="213"/>
      <c r="H120" s="213"/>
      <c r="I120" s="213"/>
      <c r="J120" s="213"/>
      <c r="K120" s="213"/>
      <c r="L120" s="213"/>
      <c r="M120" s="213"/>
      <c r="N120" s="213"/>
      <c r="O120" s="213"/>
    </row>
    <row r="121" spans="1:15" x14ac:dyDescent="0.2">
      <c r="A121" s="214" t="s">
        <v>119</v>
      </c>
      <c r="B121" s="215" t="s">
        <v>121</v>
      </c>
      <c r="C121" s="208" t="s">
        <v>207</v>
      </c>
      <c r="D121" s="16">
        <v>4</v>
      </c>
      <c r="E121" s="213"/>
      <c r="F121" s="210" t="s">
        <v>289</v>
      </c>
      <c r="G121" s="213"/>
      <c r="H121" s="213"/>
      <c r="I121" s="213"/>
      <c r="J121" s="213"/>
      <c r="K121" s="213"/>
      <c r="L121" s="213"/>
      <c r="M121" s="213"/>
      <c r="N121" s="213"/>
      <c r="O121" s="216"/>
    </row>
    <row r="122" spans="1:15" x14ac:dyDescent="0.2">
      <c r="A122" s="214" t="s">
        <v>120</v>
      </c>
      <c r="B122" s="215" t="s">
        <v>122</v>
      </c>
      <c r="C122" s="208" t="s">
        <v>207</v>
      </c>
      <c r="D122" s="16">
        <v>2</v>
      </c>
      <c r="E122" s="213"/>
      <c r="F122" s="8"/>
      <c r="G122" s="213"/>
      <c r="H122" s="213"/>
      <c r="I122" s="213"/>
      <c r="J122" s="213"/>
      <c r="K122" s="213"/>
      <c r="L122" s="213"/>
      <c r="M122" s="213"/>
      <c r="N122" s="213"/>
      <c r="O122" s="213"/>
    </row>
    <row r="123" spans="1:15" x14ac:dyDescent="0.2">
      <c r="C123" s="217"/>
      <c r="F123" s="210"/>
    </row>
  </sheetData>
  <mergeCells count="34">
    <mergeCell ref="A116:B116"/>
    <mergeCell ref="A118:C118"/>
    <mergeCell ref="D2:D8"/>
    <mergeCell ref="E2:E8"/>
    <mergeCell ref="C2:C8"/>
    <mergeCell ref="C105:E105"/>
    <mergeCell ref="C103:E103"/>
    <mergeCell ref="C107:E107"/>
    <mergeCell ref="C108:E108"/>
    <mergeCell ref="C106:E106"/>
    <mergeCell ref="A102:B108"/>
    <mergeCell ref="C102:E102"/>
    <mergeCell ref="C104:E104"/>
    <mergeCell ref="L7:L8"/>
    <mergeCell ref="M7:M8"/>
    <mergeCell ref="N7:N8"/>
    <mergeCell ref="O7:O8"/>
    <mergeCell ref="A110:C110"/>
    <mergeCell ref="N5:O5"/>
    <mergeCell ref="P5:Q5"/>
    <mergeCell ref="G6:G8"/>
    <mergeCell ref="H6:H8"/>
    <mergeCell ref="A1:Q1"/>
    <mergeCell ref="J2:Q4"/>
    <mergeCell ref="J5:K5"/>
    <mergeCell ref="J7:J8"/>
    <mergeCell ref="K7:K8"/>
    <mergeCell ref="F2:I4"/>
    <mergeCell ref="F5:F8"/>
    <mergeCell ref="I6:I8"/>
    <mergeCell ref="A2:A8"/>
    <mergeCell ref="B2:B8"/>
    <mergeCell ref="P7:P8"/>
    <mergeCell ref="Q7:Q8"/>
  </mergeCells>
  <phoneticPr fontId="0" type="noConversion"/>
  <pageMargins left="0.25" right="0.25" top="0.75" bottom="0.75" header="0.3" footer="0.3"/>
  <pageSetup paperSize="8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6"/>
  <sheetViews>
    <sheetView tabSelected="1" topLeftCell="A32" workbookViewId="0">
      <selection activeCell="I66" sqref="I66"/>
    </sheetView>
  </sheetViews>
  <sheetFormatPr defaultRowHeight="12.75" x14ac:dyDescent="0.2"/>
  <cols>
    <col min="1" max="1" width="11.28515625" customWidth="1"/>
    <col min="2" max="2" width="63.85546875" customWidth="1"/>
    <col min="3" max="3" width="13.28515625" customWidth="1"/>
    <col min="4" max="4" width="13.5703125" customWidth="1"/>
    <col min="5" max="5" width="15.28515625" customWidth="1"/>
    <col min="6" max="6" width="13.5703125" customWidth="1"/>
    <col min="7" max="7" width="12.42578125" customWidth="1"/>
    <col min="8" max="8" width="12.28515625" customWidth="1"/>
    <col min="9" max="9" width="13.42578125" customWidth="1"/>
    <col min="10" max="10" width="13.85546875" customWidth="1"/>
    <col min="11" max="11" width="13.28515625" customWidth="1"/>
    <col min="17" max="17" width="10.7109375" bestFit="1" customWidth="1"/>
  </cols>
  <sheetData>
    <row r="1" spans="1:17" ht="21" thickBot="1" x14ac:dyDescent="0.35">
      <c r="A1" s="826" t="s">
        <v>75</v>
      </c>
      <c r="B1" s="826"/>
      <c r="C1" s="826"/>
      <c r="D1" s="826"/>
      <c r="E1" s="826"/>
      <c r="F1" s="826"/>
      <c r="G1" s="826"/>
      <c r="H1" s="826"/>
      <c r="I1" s="826"/>
      <c r="J1" s="826"/>
      <c r="K1" s="826"/>
      <c r="L1" s="826"/>
      <c r="M1" s="826"/>
      <c r="N1" s="826"/>
      <c r="O1" s="826"/>
      <c r="P1" s="826"/>
      <c r="Q1" s="826"/>
    </row>
    <row r="2" spans="1:17" x14ac:dyDescent="0.2">
      <c r="A2" s="845" t="s">
        <v>32</v>
      </c>
      <c r="B2" s="848" t="s">
        <v>33</v>
      </c>
      <c r="C2" s="861" t="s">
        <v>106</v>
      </c>
      <c r="D2" s="860" t="s">
        <v>64</v>
      </c>
      <c r="E2" s="860" t="s">
        <v>65</v>
      </c>
      <c r="F2" s="837" t="s">
        <v>68</v>
      </c>
      <c r="G2" s="828"/>
      <c r="H2" s="828"/>
      <c r="I2" s="828"/>
      <c r="J2" s="827" t="s">
        <v>69</v>
      </c>
      <c r="K2" s="828"/>
      <c r="L2" s="828"/>
      <c r="M2" s="828"/>
      <c r="N2" s="828"/>
      <c r="O2" s="828"/>
      <c r="P2" s="828"/>
      <c r="Q2" s="829"/>
    </row>
    <row r="3" spans="1:17" x14ac:dyDescent="0.2">
      <c r="A3" s="846"/>
      <c r="B3" s="849"/>
      <c r="C3" s="862"/>
      <c r="D3" s="824"/>
      <c r="E3" s="824"/>
      <c r="F3" s="838"/>
      <c r="G3" s="831"/>
      <c r="H3" s="831"/>
      <c r="I3" s="831"/>
      <c r="J3" s="830"/>
      <c r="K3" s="831"/>
      <c r="L3" s="831"/>
      <c r="M3" s="831"/>
      <c r="N3" s="831"/>
      <c r="O3" s="831"/>
      <c r="P3" s="831"/>
      <c r="Q3" s="832"/>
    </row>
    <row r="4" spans="1:17" ht="13.5" thickBot="1" x14ac:dyDescent="0.25">
      <c r="A4" s="846"/>
      <c r="B4" s="849"/>
      <c r="C4" s="862"/>
      <c r="D4" s="824"/>
      <c r="E4" s="824"/>
      <c r="F4" s="839"/>
      <c r="G4" s="840"/>
      <c r="H4" s="840"/>
      <c r="I4" s="840"/>
      <c r="J4" s="830"/>
      <c r="K4" s="831"/>
      <c r="L4" s="831"/>
      <c r="M4" s="831"/>
      <c r="N4" s="831"/>
      <c r="O4" s="831"/>
      <c r="P4" s="831"/>
      <c r="Q4" s="832"/>
    </row>
    <row r="5" spans="1:17" ht="13.5" thickBot="1" x14ac:dyDescent="0.25">
      <c r="A5" s="846"/>
      <c r="B5" s="849"/>
      <c r="C5" s="862"/>
      <c r="D5" s="824"/>
      <c r="E5" s="824"/>
      <c r="F5" s="841" t="s">
        <v>35</v>
      </c>
      <c r="G5" s="2"/>
      <c r="H5" s="1" t="s">
        <v>36</v>
      </c>
      <c r="I5" s="2"/>
      <c r="J5" s="821" t="s">
        <v>107</v>
      </c>
      <c r="K5" s="822"/>
      <c r="L5" s="90" t="s">
        <v>41</v>
      </c>
      <c r="M5" s="683"/>
      <c r="N5" s="821" t="s">
        <v>42</v>
      </c>
      <c r="O5" s="822"/>
      <c r="P5" s="821" t="s">
        <v>7</v>
      </c>
      <c r="Q5" s="822"/>
    </row>
    <row r="6" spans="1:17" x14ac:dyDescent="0.2">
      <c r="A6" s="846"/>
      <c r="B6" s="849"/>
      <c r="C6" s="862"/>
      <c r="D6" s="824"/>
      <c r="E6" s="824"/>
      <c r="F6" s="842"/>
      <c r="G6" s="823" t="s">
        <v>73</v>
      </c>
      <c r="H6" s="823" t="s">
        <v>66</v>
      </c>
      <c r="I6" s="844" t="s">
        <v>67</v>
      </c>
      <c r="J6" s="119" t="s">
        <v>128</v>
      </c>
      <c r="K6" s="123" t="s">
        <v>129</v>
      </c>
      <c r="L6" s="120" t="s">
        <v>37</v>
      </c>
      <c r="M6" s="13" t="s">
        <v>38</v>
      </c>
      <c r="N6" s="12" t="s">
        <v>39</v>
      </c>
      <c r="O6" s="11" t="s">
        <v>40</v>
      </c>
      <c r="P6" s="12" t="s">
        <v>8</v>
      </c>
      <c r="Q6" s="13" t="s">
        <v>9</v>
      </c>
    </row>
    <row r="7" spans="1:17" x14ac:dyDescent="0.2">
      <c r="A7" s="846"/>
      <c r="B7" s="849"/>
      <c r="C7" s="862"/>
      <c r="D7" s="824"/>
      <c r="E7" s="824"/>
      <c r="F7" s="842"/>
      <c r="G7" s="824"/>
      <c r="H7" s="824"/>
      <c r="I7" s="838"/>
      <c r="J7" s="833">
        <v>17</v>
      </c>
      <c r="K7" s="835">
        <v>22</v>
      </c>
      <c r="L7" s="855">
        <v>14</v>
      </c>
      <c r="M7" s="853">
        <v>17</v>
      </c>
      <c r="N7" s="851">
        <v>14</v>
      </c>
      <c r="O7" s="853">
        <v>17</v>
      </c>
      <c r="P7" s="851">
        <v>11</v>
      </c>
      <c r="Q7" s="853">
        <v>13</v>
      </c>
    </row>
    <row r="8" spans="1:17" ht="13.5" thickBot="1" x14ac:dyDescent="0.25">
      <c r="A8" s="847"/>
      <c r="B8" s="850"/>
      <c r="C8" s="863"/>
      <c r="D8" s="825"/>
      <c r="E8" s="825"/>
      <c r="F8" s="843"/>
      <c r="G8" s="825"/>
      <c r="H8" s="825"/>
      <c r="I8" s="839"/>
      <c r="J8" s="834"/>
      <c r="K8" s="836"/>
      <c r="L8" s="856"/>
      <c r="M8" s="854"/>
      <c r="N8" s="852"/>
      <c r="O8" s="854"/>
      <c r="P8" s="852"/>
      <c r="Q8" s="854"/>
    </row>
    <row r="9" spans="1:17" ht="13.5" thickBot="1" x14ac:dyDescent="0.25">
      <c r="A9" s="133">
        <v>1</v>
      </c>
      <c r="B9" s="134">
        <v>2</v>
      </c>
      <c r="C9" s="134">
        <v>6</v>
      </c>
      <c r="D9" s="134">
        <v>7</v>
      </c>
      <c r="E9" s="134">
        <v>8</v>
      </c>
      <c r="F9" s="198">
        <v>9</v>
      </c>
      <c r="G9" s="134">
        <v>10</v>
      </c>
      <c r="H9" s="134">
        <v>11</v>
      </c>
      <c r="I9" s="135">
        <v>12</v>
      </c>
      <c r="J9" s="568">
        <v>13</v>
      </c>
      <c r="K9" s="569">
        <v>14</v>
      </c>
      <c r="L9" s="570">
        <v>15</v>
      </c>
      <c r="M9" s="571">
        <v>16</v>
      </c>
      <c r="N9" s="572">
        <v>17</v>
      </c>
      <c r="O9" s="571">
        <v>18</v>
      </c>
      <c r="P9" s="572">
        <v>19</v>
      </c>
      <c r="Q9" s="573">
        <v>20</v>
      </c>
    </row>
    <row r="10" spans="1:17" ht="15" thickBot="1" x14ac:dyDescent="0.25">
      <c r="A10" s="157" t="s">
        <v>72</v>
      </c>
      <c r="B10" s="158" t="s">
        <v>73</v>
      </c>
      <c r="C10" s="277"/>
      <c r="D10" s="372">
        <f>D92</f>
        <v>4896</v>
      </c>
      <c r="E10" s="284">
        <f>E92</f>
        <v>2184</v>
      </c>
      <c r="F10" s="347">
        <f>F11+F33+F39+F44+F65</f>
        <v>4176</v>
      </c>
      <c r="G10" s="348">
        <f>G92</f>
        <v>1974</v>
      </c>
      <c r="H10" s="159">
        <f>H92</f>
        <v>1884</v>
      </c>
      <c r="I10" s="276">
        <f>I92</f>
        <v>80</v>
      </c>
      <c r="J10" s="218"/>
      <c r="K10" s="219"/>
      <c r="L10" s="160"/>
      <c r="M10" s="161"/>
      <c r="N10" s="160"/>
      <c r="O10" s="162"/>
      <c r="P10" s="160"/>
      <c r="Q10" s="161"/>
    </row>
    <row r="11" spans="1:17" ht="15.75" thickBot="1" x14ac:dyDescent="0.3">
      <c r="A11" s="167" t="s">
        <v>30</v>
      </c>
      <c r="B11" s="169" t="s">
        <v>31</v>
      </c>
      <c r="C11" s="278" t="s">
        <v>195</v>
      </c>
      <c r="D11" s="373">
        <f>D12+D28</f>
        <v>2057</v>
      </c>
      <c r="E11" s="226">
        <f>E12+E28</f>
        <v>613</v>
      </c>
      <c r="F11" s="349">
        <f>F12+F28</f>
        <v>1476</v>
      </c>
      <c r="G11" s="350">
        <f>F11-H11</f>
        <v>708</v>
      </c>
      <c r="H11" s="225">
        <f>H12+H28</f>
        <v>768</v>
      </c>
      <c r="I11" s="275"/>
      <c r="J11" s="496">
        <f>J12+J28</f>
        <v>602</v>
      </c>
      <c r="K11" s="497">
        <f t="shared" ref="K11:Q11" si="0">K12+K28</f>
        <v>824</v>
      </c>
      <c r="L11" s="163">
        <f t="shared" si="0"/>
        <v>0</v>
      </c>
      <c r="M11" s="268">
        <f t="shared" si="0"/>
        <v>0</v>
      </c>
      <c r="N11" s="163">
        <f t="shared" si="0"/>
        <v>0</v>
      </c>
      <c r="O11" s="268">
        <f t="shared" si="0"/>
        <v>0</v>
      </c>
      <c r="P11" s="163">
        <f t="shared" si="0"/>
        <v>0</v>
      </c>
      <c r="Q11" s="268">
        <f t="shared" si="0"/>
        <v>0</v>
      </c>
    </row>
    <row r="12" spans="1:17" ht="15.75" thickBot="1" x14ac:dyDescent="0.3">
      <c r="A12" s="136" t="s">
        <v>11</v>
      </c>
      <c r="B12" s="132" t="s">
        <v>10</v>
      </c>
      <c r="C12" s="465" t="s">
        <v>294</v>
      </c>
      <c r="D12" s="263">
        <f>D13+D14+D15+D16+D17+D18+D19+D20+D24+D25+D22+D23</f>
        <v>1665</v>
      </c>
      <c r="E12" s="263">
        <f>E13+E14+E15+E16+E17+E18+E19+E20+E24+E25+E22+E23</f>
        <v>509</v>
      </c>
      <c r="F12" s="349">
        <f>SUM(F13:F27)</f>
        <v>1188</v>
      </c>
      <c r="G12" s="351">
        <f>F12-H12</f>
        <v>620</v>
      </c>
      <c r="H12" s="275">
        <f>SUM(H13:H27)</f>
        <v>568</v>
      </c>
      <c r="I12" s="275"/>
      <c r="J12" s="163">
        <f>SUM(J13:J26)</f>
        <v>487</v>
      </c>
      <c r="K12" s="225">
        <f>K13+K14+K15+K16+K17+K18+K19+K22+K23+K24+K25+K20+K27</f>
        <v>657</v>
      </c>
      <c r="L12" s="163">
        <f t="shared" ref="L12:Q12" si="1">L13+L14+L15+L16+L17+L18+L19+L22+L23+L24+L25</f>
        <v>0</v>
      </c>
      <c r="M12" s="268">
        <f t="shared" si="1"/>
        <v>0</v>
      </c>
      <c r="N12" s="163">
        <f t="shared" si="1"/>
        <v>0</v>
      </c>
      <c r="O12" s="268">
        <f t="shared" si="1"/>
        <v>0</v>
      </c>
      <c r="P12" s="163">
        <f t="shared" si="1"/>
        <v>0</v>
      </c>
      <c r="Q12" s="268">
        <f t="shared" si="1"/>
        <v>0</v>
      </c>
    </row>
    <row r="13" spans="1:17" ht="15" x14ac:dyDescent="0.2">
      <c r="A13" s="598" t="s">
        <v>12</v>
      </c>
      <c r="B13" s="599" t="s">
        <v>280</v>
      </c>
      <c r="C13" s="600" t="s">
        <v>292</v>
      </c>
      <c r="D13" s="601">
        <f t="shared" ref="D13:D30" si="2">F13+E13</f>
        <v>111</v>
      </c>
      <c r="E13" s="602">
        <v>39</v>
      </c>
      <c r="F13" s="603">
        <v>72</v>
      </c>
      <c r="G13" s="604">
        <f t="shared" ref="G13:G20" si="3">F13-H13</f>
        <v>27</v>
      </c>
      <c r="H13" s="605">
        <v>45</v>
      </c>
      <c r="I13" s="606"/>
      <c r="J13" s="607">
        <v>34</v>
      </c>
      <c r="K13" s="608">
        <v>32</v>
      </c>
      <c r="L13" s="527"/>
      <c r="M13" s="528"/>
      <c r="N13" s="527"/>
      <c r="O13" s="528"/>
      <c r="P13" s="527"/>
      <c r="Q13" s="528"/>
    </row>
    <row r="14" spans="1:17" ht="15" x14ac:dyDescent="0.2">
      <c r="A14" s="609" t="s">
        <v>13</v>
      </c>
      <c r="B14" s="610" t="s">
        <v>281</v>
      </c>
      <c r="C14" s="611" t="s">
        <v>295</v>
      </c>
      <c r="D14" s="612">
        <f t="shared" si="2"/>
        <v>166</v>
      </c>
      <c r="E14" s="613">
        <v>58</v>
      </c>
      <c r="F14" s="614">
        <v>108</v>
      </c>
      <c r="G14" s="615">
        <f t="shared" si="3"/>
        <v>58</v>
      </c>
      <c r="H14" s="616">
        <v>50</v>
      </c>
      <c r="I14" s="617"/>
      <c r="J14" s="618">
        <v>58</v>
      </c>
      <c r="K14" s="619">
        <v>50</v>
      </c>
      <c r="L14" s="620"/>
      <c r="M14" s="468"/>
      <c r="N14" s="620"/>
      <c r="O14" s="468"/>
      <c r="P14" s="620"/>
      <c r="Q14" s="468"/>
    </row>
    <row r="15" spans="1:17" ht="15" x14ac:dyDescent="0.2">
      <c r="A15" s="609" t="s">
        <v>14</v>
      </c>
      <c r="B15" s="621" t="s">
        <v>45</v>
      </c>
      <c r="C15" s="611" t="s">
        <v>295</v>
      </c>
      <c r="D15" s="612">
        <f t="shared" si="2"/>
        <v>130</v>
      </c>
      <c r="E15" s="613">
        <v>58</v>
      </c>
      <c r="F15" s="614">
        <v>72</v>
      </c>
      <c r="G15" s="615">
        <v>15</v>
      </c>
      <c r="H15" s="616">
        <v>57</v>
      </c>
      <c r="I15" s="617"/>
      <c r="J15" s="618">
        <v>34</v>
      </c>
      <c r="K15" s="619">
        <v>38</v>
      </c>
      <c r="L15" s="620"/>
      <c r="M15" s="468"/>
      <c r="N15" s="620"/>
      <c r="O15" s="468"/>
      <c r="P15" s="620"/>
      <c r="Q15" s="468"/>
    </row>
    <row r="16" spans="1:17" ht="15" x14ac:dyDescent="0.2">
      <c r="A16" s="609" t="s">
        <v>15</v>
      </c>
      <c r="B16" s="610" t="s">
        <v>320</v>
      </c>
      <c r="C16" s="622" t="s">
        <v>292</v>
      </c>
      <c r="D16" s="612">
        <f t="shared" si="2"/>
        <v>290</v>
      </c>
      <c r="E16" s="613">
        <v>58</v>
      </c>
      <c r="F16" s="614">
        <v>232</v>
      </c>
      <c r="G16" s="615">
        <f t="shared" si="3"/>
        <v>106</v>
      </c>
      <c r="H16" s="616">
        <v>126</v>
      </c>
      <c r="I16" s="617"/>
      <c r="J16" s="618">
        <v>89</v>
      </c>
      <c r="K16" s="619">
        <v>143</v>
      </c>
      <c r="L16" s="620"/>
      <c r="M16" s="468"/>
      <c r="N16" s="620"/>
      <c r="O16" s="468"/>
      <c r="P16" s="620"/>
      <c r="Q16" s="468"/>
    </row>
    <row r="17" spans="1:17" ht="15" x14ac:dyDescent="0.2">
      <c r="A17" s="609" t="s">
        <v>16</v>
      </c>
      <c r="B17" s="623" t="s">
        <v>77</v>
      </c>
      <c r="C17" s="622" t="s">
        <v>292</v>
      </c>
      <c r="D17" s="612">
        <f t="shared" si="2"/>
        <v>190</v>
      </c>
      <c r="E17" s="613">
        <v>54</v>
      </c>
      <c r="F17" s="614">
        <v>136</v>
      </c>
      <c r="G17" s="615">
        <f t="shared" si="3"/>
        <v>136</v>
      </c>
      <c r="H17" s="616"/>
      <c r="I17" s="617"/>
      <c r="J17" s="618">
        <v>68</v>
      </c>
      <c r="K17" s="619">
        <v>68</v>
      </c>
      <c r="L17" s="620"/>
      <c r="M17" s="468"/>
      <c r="N17" s="620"/>
      <c r="O17" s="468"/>
      <c r="P17" s="620"/>
      <c r="Q17" s="468"/>
    </row>
    <row r="18" spans="1:17" ht="15" x14ac:dyDescent="0.2">
      <c r="A18" s="609" t="s">
        <v>18</v>
      </c>
      <c r="B18" s="621" t="s">
        <v>46</v>
      </c>
      <c r="C18" s="611" t="s">
        <v>295</v>
      </c>
      <c r="D18" s="612">
        <f t="shared" si="2"/>
        <v>130</v>
      </c>
      <c r="E18" s="613">
        <v>58</v>
      </c>
      <c r="F18" s="614">
        <v>72</v>
      </c>
      <c r="G18" s="615">
        <f t="shared" si="3"/>
        <v>10</v>
      </c>
      <c r="H18" s="616">
        <v>62</v>
      </c>
      <c r="I18" s="617"/>
      <c r="J18" s="618">
        <v>34</v>
      </c>
      <c r="K18" s="619">
        <v>38</v>
      </c>
      <c r="L18" s="620"/>
      <c r="M18" s="468"/>
      <c r="N18" s="620"/>
      <c r="O18" s="468"/>
      <c r="P18" s="620"/>
      <c r="Q18" s="468"/>
    </row>
    <row r="19" spans="1:17" ht="15" x14ac:dyDescent="0.2">
      <c r="A19" s="609" t="s">
        <v>20</v>
      </c>
      <c r="B19" s="624" t="s">
        <v>282</v>
      </c>
      <c r="C19" s="611" t="s">
        <v>295</v>
      </c>
      <c r="D19" s="612">
        <f t="shared" si="2"/>
        <v>100</v>
      </c>
      <c r="E19" s="613">
        <v>32</v>
      </c>
      <c r="F19" s="614">
        <v>68</v>
      </c>
      <c r="G19" s="615">
        <f t="shared" si="3"/>
        <v>32</v>
      </c>
      <c r="H19" s="616">
        <v>36</v>
      </c>
      <c r="I19" s="617"/>
      <c r="J19" s="618">
        <v>34</v>
      </c>
      <c r="K19" s="619">
        <v>34</v>
      </c>
      <c r="L19" s="618"/>
      <c r="M19" s="468"/>
      <c r="N19" s="620"/>
      <c r="O19" s="468"/>
      <c r="P19" s="620"/>
      <c r="Q19" s="468"/>
    </row>
    <row r="20" spans="1:17" ht="15.75" thickBot="1" x14ac:dyDescent="0.25">
      <c r="A20" s="625" t="s">
        <v>22</v>
      </c>
      <c r="B20" s="623" t="s">
        <v>21</v>
      </c>
      <c r="C20" s="626" t="s">
        <v>295</v>
      </c>
      <c r="D20" s="612">
        <f t="shared" si="2"/>
        <v>90</v>
      </c>
      <c r="E20" s="613">
        <v>18</v>
      </c>
      <c r="F20" s="627">
        <v>72</v>
      </c>
      <c r="G20" s="615">
        <f t="shared" si="3"/>
        <v>64</v>
      </c>
      <c r="H20" s="628">
        <v>8</v>
      </c>
      <c r="I20" s="629"/>
      <c r="J20" s="630"/>
      <c r="K20" s="631">
        <v>72</v>
      </c>
      <c r="L20" s="632"/>
      <c r="M20" s="633"/>
      <c r="N20" s="634"/>
      <c r="O20" s="633"/>
      <c r="P20" s="634"/>
      <c r="Q20" s="633"/>
    </row>
    <row r="21" spans="1:17" ht="15.75" thickBot="1" x14ac:dyDescent="0.25">
      <c r="A21" s="635"/>
      <c r="B21" s="636" t="s">
        <v>283</v>
      </c>
      <c r="C21" s="637"/>
      <c r="D21" s="638"/>
      <c r="E21" s="639"/>
      <c r="F21" s="640"/>
      <c r="G21" s="641"/>
      <c r="H21" s="642"/>
      <c r="I21" s="525"/>
      <c r="J21" s="643"/>
      <c r="K21" s="644"/>
      <c r="L21" s="645"/>
      <c r="M21" s="646"/>
      <c r="N21" s="646"/>
      <c r="O21" s="646"/>
      <c r="P21" s="646"/>
      <c r="Q21" s="647"/>
    </row>
    <row r="22" spans="1:17" ht="15" x14ac:dyDescent="0.2">
      <c r="A22" s="648" t="s">
        <v>23</v>
      </c>
      <c r="B22" s="623" t="s">
        <v>26</v>
      </c>
      <c r="C22" s="649" t="s">
        <v>295</v>
      </c>
      <c r="D22" s="601">
        <f t="shared" si="2"/>
        <v>228</v>
      </c>
      <c r="E22" s="650">
        <v>48</v>
      </c>
      <c r="F22" s="603">
        <v>180</v>
      </c>
      <c r="G22" s="604">
        <f>F22-H22</f>
        <v>74</v>
      </c>
      <c r="H22" s="651">
        <v>106</v>
      </c>
      <c r="I22" s="606"/>
      <c r="J22" s="607">
        <v>68</v>
      </c>
      <c r="K22" s="652">
        <v>106</v>
      </c>
      <c r="L22" s="653"/>
      <c r="M22" s="654"/>
      <c r="N22" s="655"/>
      <c r="O22" s="470"/>
      <c r="P22" s="655"/>
      <c r="Q22" s="470"/>
    </row>
    <row r="23" spans="1:17" ht="15" x14ac:dyDescent="0.2">
      <c r="A23" s="609" t="s">
        <v>233</v>
      </c>
      <c r="B23" s="621" t="s">
        <v>17</v>
      </c>
      <c r="C23" s="611" t="s">
        <v>295</v>
      </c>
      <c r="D23" s="612">
        <f t="shared" si="2"/>
        <v>122</v>
      </c>
      <c r="E23" s="613">
        <v>50</v>
      </c>
      <c r="F23" s="614">
        <v>72</v>
      </c>
      <c r="G23" s="604">
        <f t="shared" ref="G23:G25" si="4">F23-H23</f>
        <v>38</v>
      </c>
      <c r="H23" s="616">
        <v>34</v>
      </c>
      <c r="I23" s="617"/>
      <c r="J23" s="618">
        <v>34</v>
      </c>
      <c r="K23" s="656">
        <v>38</v>
      </c>
      <c r="L23" s="657"/>
      <c r="M23" s="469"/>
      <c r="N23" s="620"/>
      <c r="O23" s="468"/>
      <c r="P23" s="620"/>
      <c r="Q23" s="468"/>
    </row>
    <row r="24" spans="1:17" ht="15" hidden="1" x14ac:dyDescent="0.2">
      <c r="A24" s="609" t="s">
        <v>327</v>
      </c>
      <c r="B24" s="621"/>
      <c r="C24" s="611"/>
      <c r="D24" s="612"/>
      <c r="E24" s="613"/>
      <c r="F24" s="614"/>
      <c r="G24" s="604"/>
      <c r="H24" s="616"/>
      <c r="I24" s="617"/>
      <c r="J24" s="618"/>
      <c r="K24" s="656"/>
      <c r="L24" s="658"/>
      <c r="M24" s="469"/>
      <c r="N24" s="620"/>
      <c r="O24" s="468"/>
      <c r="P24" s="620"/>
      <c r="Q24" s="468"/>
    </row>
    <row r="25" spans="1:17" ht="15.75" thickBot="1" x14ac:dyDescent="0.25">
      <c r="A25" s="659" t="s">
        <v>328</v>
      </c>
      <c r="B25" s="660" t="s">
        <v>235</v>
      </c>
      <c r="C25" s="626" t="s">
        <v>295</v>
      </c>
      <c r="D25" s="661">
        <f t="shared" si="2"/>
        <v>108</v>
      </c>
      <c r="E25" s="662">
        <v>36</v>
      </c>
      <c r="F25" s="627">
        <v>72</v>
      </c>
      <c r="G25" s="604">
        <f t="shared" si="4"/>
        <v>44</v>
      </c>
      <c r="H25" s="628">
        <v>28</v>
      </c>
      <c r="I25" s="629"/>
      <c r="J25" s="630">
        <v>34</v>
      </c>
      <c r="K25" s="663">
        <v>38</v>
      </c>
      <c r="L25" s="664"/>
      <c r="M25" s="665"/>
      <c r="N25" s="666"/>
      <c r="O25" s="667"/>
      <c r="P25" s="666"/>
      <c r="Q25" s="667"/>
    </row>
    <row r="26" spans="1:17" ht="15.75" thickBot="1" x14ac:dyDescent="0.25">
      <c r="A26" s="668"/>
      <c r="B26" s="669" t="s">
        <v>321</v>
      </c>
      <c r="C26" s="637"/>
      <c r="D26" s="638"/>
      <c r="E26" s="639"/>
      <c r="F26" s="640"/>
      <c r="G26" s="641"/>
      <c r="H26" s="642"/>
      <c r="I26" s="525"/>
      <c r="J26" s="643"/>
      <c r="K26" s="644"/>
      <c r="L26" s="670"/>
      <c r="M26" s="671"/>
      <c r="N26" s="672"/>
      <c r="O26" s="647"/>
      <c r="P26" s="672"/>
      <c r="Q26" s="647"/>
    </row>
    <row r="27" spans="1:17" ht="15.75" thickBot="1" x14ac:dyDescent="0.25">
      <c r="A27" s="574" t="s">
        <v>359</v>
      </c>
      <c r="B27" s="585" t="s">
        <v>360</v>
      </c>
      <c r="C27" s="311"/>
      <c r="D27" s="377"/>
      <c r="E27" s="255"/>
      <c r="F27" s="358">
        <v>32</v>
      </c>
      <c r="G27" s="522">
        <v>16</v>
      </c>
      <c r="H27" s="253">
        <v>16</v>
      </c>
      <c r="I27" s="254"/>
      <c r="J27" s="575"/>
      <c r="K27" s="576"/>
      <c r="L27" s="401"/>
      <c r="M27" s="402"/>
      <c r="N27" s="399"/>
      <c r="O27" s="400"/>
      <c r="P27" s="399"/>
      <c r="Q27" s="400"/>
    </row>
    <row r="28" spans="1:17" ht="15.75" thickBot="1" x14ac:dyDescent="0.3">
      <c r="A28" s="405" t="s">
        <v>25</v>
      </c>
      <c r="B28" s="406" t="s">
        <v>24</v>
      </c>
      <c r="C28" s="278" t="s">
        <v>293</v>
      </c>
      <c r="D28" s="373">
        <f t="shared" si="2"/>
        <v>392</v>
      </c>
      <c r="E28" s="269">
        <f>E29+E30+E31</f>
        <v>104</v>
      </c>
      <c r="F28" s="349">
        <f>SUM(F29:F30)</f>
        <v>288</v>
      </c>
      <c r="G28" s="351">
        <f>F28-H28</f>
        <v>88</v>
      </c>
      <c r="H28" s="263">
        <f>H29+H30+H31</f>
        <v>200</v>
      </c>
      <c r="I28" s="392"/>
      <c r="J28" s="163">
        <f>J29+J30+J31</f>
        <v>115</v>
      </c>
      <c r="K28" s="268">
        <f>K29+K30+K31</f>
        <v>167</v>
      </c>
      <c r="L28" s="168"/>
      <c r="M28" s="165"/>
      <c r="N28" s="168"/>
      <c r="O28" s="166"/>
      <c r="P28" s="164"/>
      <c r="Q28" s="165"/>
    </row>
    <row r="29" spans="1:17" ht="15" x14ac:dyDescent="0.2">
      <c r="A29" s="758" t="s">
        <v>27</v>
      </c>
      <c r="B29" s="759" t="s">
        <v>19</v>
      </c>
      <c r="C29" s="489" t="s">
        <v>292</v>
      </c>
      <c r="D29" s="760">
        <f t="shared" si="2"/>
        <v>198</v>
      </c>
      <c r="E29" s="761">
        <v>54</v>
      </c>
      <c r="F29" s="762">
        <v>144</v>
      </c>
      <c r="G29" s="763">
        <f>F29-H29</f>
        <v>50</v>
      </c>
      <c r="H29" s="764">
        <v>94</v>
      </c>
      <c r="I29" s="765"/>
      <c r="J29" s="766">
        <v>81</v>
      </c>
      <c r="K29" s="767">
        <v>57</v>
      </c>
      <c r="L29" s="464"/>
      <c r="M29" s="172"/>
      <c r="N29" s="464"/>
      <c r="O29" s="768"/>
      <c r="P29" s="717"/>
      <c r="Q29" s="172"/>
    </row>
    <row r="30" spans="1:17" ht="15.75" thickBot="1" x14ac:dyDescent="0.25">
      <c r="A30" s="769" t="s">
        <v>28</v>
      </c>
      <c r="B30" s="770" t="s">
        <v>239</v>
      </c>
      <c r="C30" s="771" t="s">
        <v>295</v>
      </c>
      <c r="D30" s="772">
        <f t="shared" si="2"/>
        <v>194</v>
      </c>
      <c r="E30" s="773">
        <v>50</v>
      </c>
      <c r="F30" s="774">
        <v>144</v>
      </c>
      <c r="G30" s="775">
        <f t="shared" ref="G30" si="5">F30-H30</f>
        <v>38</v>
      </c>
      <c r="H30" s="776">
        <v>106</v>
      </c>
      <c r="I30" s="777"/>
      <c r="J30" s="484">
        <v>34</v>
      </c>
      <c r="K30" s="485">
        <v>110</v>
      </c>
      <c r="L30" s="778"/>
      <c r="M30" s="779"/>
      <c r="N30" s="778"/>
      <c r="O30" s="780"/>
      <c r="P30" s="781"/>
      <c r="Q30" s="779"/>
    </row>
    <row r="31" spans="1:17" ht="15.75" hidden="1" thickBot="1" x14ac:dyDescent="0.25">
      <c r="A31" s="673"/>
      <c r="B31" s="404"/>
      <c r="C31" s="311"/>
      <c r="D31" s="395"/>
      <c r="E31" s="396"/>
      <c r="F31" s="407"/>
      <c r="G31" s="352"/>
      <c r="H31" s="397"/>
      <c r="I31" s="398"/>
      <c r="J31" s="677"/>
      <c r="K31" s="757"/>
      <c r="L31" s="401"/>
      <c r="M31" s="400"/>
      <c r="N31" s="401"/>
      <c r="O31" s="402"/>
      <c r="P31" s="399"/>
      <c r="Q31" s="400"/>
    </row>
    <row r="32" spans="1:17" ht="15.75" thickBot="1" x14ac:dyDescent="0.25">
      <c r="A32" s="673"/>
      <c r="B32" s="674"/>
      <c r="C32" s="675"/>
      <c r="D32" s="395"/>
      <c r="E32" s="396"/>
      <c r="F32" s="407">
        <f>F33+F39+F43</f>
        <v>2700</v>
      </c>
      <c r="G32" s="676"/>
      <c r="H32" s="397"/>
      <c r="I32" s="398"/>
      <c r="J32" s="677"/>
      <c r="K32" s="678"/>
      <c r="L32" s="401"/>
      <c r="M32" s="402"/>
      <c r="N32" s="401"/>
      <c r="O32" s="402"/>
      <c r="P32" s="401"/>
      <c r="Q32" s="400"/>
    </row>
    <row r="33" spans="1:17" ht="15.75" thickBot="1" x14ac:dyDescent="0.3">
      <c r="A33" s="266" t="s">
        <v>34</v>
      </c>
      <c r="B33" s="267" t="s">
        <v>76</v>
      </c>
      <c r="C33" s="313" t="s">
        <v>226</v>
      </c>
      <c r="D33" s="373">
        <f>SUM(D34:D38)</f>
        <v>446</v>
      </c>
      <c r="E33" s="269">
        <f>E34+E35+E36+E38</f>
        <v>292</v>
      </c>
      <c r="F33" s="349">
        <f>L33+M33+N33+O33+P33+Q33</f>
        <v>446</v>
      </c>
      <c r="G33" s="351">
        <f>F33-H33-I33</f>
        <v>114</v>
      </c>
      <c r="H33" s="263">
        <f>SUM(H34:H38)</f>
        <v>332</v>
      </c>
      <c r="I33" s="412"/>
      <c r="J33" s="164"/>
      <c r="K33" s="166"/>
      <c r="L33" s="163">
        <f>SUM(L34:L38)</f>
        <v>72</v>
      </c>
      <c r="M33" s="225">
        <f>SUM(M34:M38)</f>
        <v>108</v>
      </c>
      <c r="N33" s="163">
        <f>SUM(N34:N38)</f>
        <v>64</v>
      </c>
      <c r="O33" s="268">
        <f>SUM(O34:O38)</f>
        <v>146</v>
      </c>
      <c r="P33" s="413">
        <f>SUM(P34:P38)</f>
        <v>56</v>
      </c>
      <c r="Q33" s="268">
        <f t="shared" ref="Q33" si="6">Q34+Q35+Q36+Q38</f>
        <v>0</v>
      </c>
    </row>
    <row r="34" spans="1:17" ht="15" x14ac:dyDescent="0.2">
      <c r="A34" s="403" t="s">
        <v>43</v>
      </c>
      <c r="B34" s="404" t="s">
        <v>62</v>
      </c>
      <c r="C34" s="311" t="s">
        <v>353</v>
      </c>
      <c r="D34" s="377">
        <v>48</v>
      </c>
      <c r="E34" s="255">
        <v>26</v>
      </c>
      <c r="F34" s="358">
        <f t="shared" ref="F34:F42" si="7">L34+M34+N34+O34+P34+Q34</f>
        <v>48</v>
      </c>
      <c r="G34" s="408">
        <v>32</v>
      </c>
      <c r="H34" s="409">
        <v>14</v>
      </c>
      <c r="I34" s="410"/>
      <c r="J34" s="35"/>
      <c r="K34" s="254"/>
      <c r="L34" s="14"/>
      <c r="M34" s="15"/>
      <c r="N34" s="411"/>
      <c r="O34" s="254">
        <v>48</v>
      </c>
      <c r="P34" s="14"/>
      <c r="Q34" s="498"/>
    </row>
    <row r="35" spans="1:17" ht="15" x14ac:dyDescent="0.2">
      <c r="A35" s="137" t="s">
        <v>44</v>
      </c>
      <c r="B35" s="234" t="s">
        <v>77</v>
      </c>
      <c r="C35" s="312" t="s">
        <v>297</v>
      </c>
      <c r="D35" s="375">
        <v>56</v>
      </c>
      <c r="E35" s="38">
        <v>24</v>
      </c>
      <c r="F35" s="353">
        <f t="shared" si="7"/>
        <v>56</v>
      </c>
      <c r="G35" s="354">
        <v>50</v>
      </c>
      <c r="H35" s="37">
        <v>4</v>
      </c>
      <c r="I35" s="34"/>
      <c r="J35" s="18"/>
      <c r="K35" s="17"/>
      <c r="L35" s="18"/>
      <c r="M35" s="19">
        <v>36</v>
      </c>
      <c r="N35" s="121">
        <v>20</v>
      </c>
      <c r="O35" s="17"/>
      <c r="P35" s="18"/>
      <c r="Q35" s="19"/>
    </row>
    <row r="36" spans="1:17" ht="15" x14ac:dyDescent="0.2">
      <c r="A36" s="137" t="s">
        <v>57</v>
      </c>
      <c r="B36" s="234" t="s">
        <v>45</v>
      </c>
      <c r="C36" s="312" t="s">
        <v>352</v>
      </c>
      <c r="D36" s="375">
        <v>150</v>
      </c>
      <c r="E36" s="38">
        <v>70</v>
      </c>
      <c r="F36" s="353">
        <f>L36+M36+N36+O36+P36+Q36</f>
        <v>150</v>
      </c>
      <c r="G36" s="354">
        <v>8</v>
      </c>
      <c r="H36" s="37">
        <v>140</v>
      </c>
      <c r="I36" s="34"/>
      <c r="J36" s="18"/>
      <c r="K36" s="17"/>
      <c r="L36" s="18">
        <v>38</v>
      </c>
      <c r="M36" s="19">
        <v>34</v>
      </c>
      <c r="N36" s="121">
        <v>22</v>
      </c>
      <c r="O36" s="752">
        <v>30</v>
      </c>
      <c r="P36" s="18">
        <v>26</v>
      </c>
      <c r="Q36" s="19"/>
    </row>
    <row r="37" spans="1:17" ht="15" x14ac:dyDescent="0.2">
      <c r="A37" s="137" t="s">
        <v>329</v>
      </c>
      <c r="B37" s="234" t="s">
        <v>330</v>
      </c>
      <c r="C37" s="312" t="s">
        <v>351</v>
      </c>
      <c r="D37" s="375">
        <v>32</v>
      </c>
      <c r="E37" s="38"/>
      <c r="F37" s="353">
        <v>32</v>
      </c>
      <c r="G37" s="354">
        <v>12</v>
      </c>
      <c r="H37" s="37">
        <v>18</v>
      </c>
      <c r="I37" s="34"/>
      <c r="J37" s="18"/>
      <c r="K37" s="17"/>
      <c r="L37" s="22"/>
      <c r="M37" s="25"/>
      <c r="N37" s="171"/>
      <c r="O37" s="21">
        <v>32</v>
      </c>
      <c r="P37" s="22"/>
      <c r="Q37" s="25"/>
    </row>
    <row r="38" spans="1:17" ht="15.75" thickBot="1" x14ac:dyDescent="0.25">
      <c r="A38" s="137" t="s">
        <v>59</v>
      </c>
      <c r="B38" s="234" t="s">
        <v>46</v>
      </c>
      <c r="C38" s="312" t="s">
        <v>352</v>
      </c>
      <c r="D38" s="375">
        <v>160</v>
      </c>
      <c r="E38" s="38">
        <v>172</v>
      </c>
      <c r="F38" s="353">
        <f>L38+M38+N38+O38+P38+Q38</f>
        <v>160</v>
      </c>
      <c r="G38" s="354">
        <v>2</v>
      </c>
      <c r="H38" s="37">
        <v>156</v>
      </c>
      <c r="I38" s="34"/>
      <c r="J38" s="18"/>
      <c r="K38" s="17"/>
      <c r="L38" s="22">
        <v>34</v>
      </c>
      <c r="M38" s="25">
        <v>38</v>
      </c>
      <c r="N38" s="171">
        <v>22</v>
      </c>
      <c r="O38" s="21">
        <v>36</v>
      </c>
      <c r="P38" s="22">
        <v>30</v>
      </c>
      <c r="Q38" s="25"/>
    </row>
    <row r="39" spans="1:17" ht="15.75" thickBot="1" x14ac:dyDescent="0.3">
      <c r="A39" s="266" t="s">
        <v>47</v>
      </c>
      <c r="B39" s="267" t="s">
        <v>225</v>
      </c>
      <c r="C39" s="278" t="s">
        <v>194</v>
      </c>
      <c r="D39" s="373">
        <f>D40+D42+D41</f>
        <v>144</v>
      </c>
      <c r="E39" s="269">
        <f>E40+E42+E41</f>
        <v>63</v>
      </c>
      <c r="F39" s="349">
        <f>L39+M39+N39+O39+P39+Q39</f>
        <v>144</v>
      </c>
      <c r="G39" s="351">
        <f t="shared" ref="G39:G41" si="8">F39-H39-I39</f>
        <v>108</v>
      </c>
      <c r="H39" s="263">
        <f>H40+H42</f>
        <v>36</v>
      </c>
      <c r="I39" s="412"/>
      <c r="J39" s="164"/>
      <c r="K39" s="166"/>
      <c r="L39" s="163">
        <f>L40+L42+L41</f>
        <v>112</v>
      </c>
      <c r="M39" s="268">
        <f>M40+M42+M41</f>
        <v>0</v>
      </c>
      <c r="N39" s="413"/>
      <c r="O39" s="225"/>
      <c r="P39" s="163">
        <f>SUM(P40:P42)</f>
        <v>32</v>
      </c>
      <c r="Q39" s="268">
        <f>Q40+Q42</f>
        <v>0</v>
      </c>
    </row>
    <row r="40" spans="1:17" ht="15" x14ac:dyDescent="0.25">
      <c r="A40" s="415" t="s">
        <v>48</v>
      </c>
      <c r="B40" s="265" t="s">
        <v>49</v>
      </c>
      <c r="C40" s="279" t="s">
        <v>298</v>
      </c>
      <c r="D40" s="377">
        <v>56</v>
      </c>
      <c r="E40" s="255">
        <v>20</v>
      </c>
      <c r="F40" s="358">
        <f t="shared" si="7"/>
        <v>56</v>
      </c>
      <c r="G40" s="408">
        <v>32</v>
      </c>
      <c r="H40" s="409">
        <v>24</v>
      </c>
      <c r="I40" s="410"/>
      <c r="J40" s="35"/>
      <c r="K40" s="254"/>
      <c r="L40" s="35">
        <v>56</v>
      </c>
      <c r="M40" s="127"/>
      <c r="N40" s="411"/>
      <c r="O40" s="254"/>
      <c r="P40" s="35"/>
      <c r="Q40" s="127"/>
    </row>
    <row r="41" spans="1:17" ht="15" x14ac:dyDescent="0.25">
      <c r="A41" s="138" t="s">
        <v>58</v>
      </c>
      <c r="B41" s="235" t="s">
        <v>262</v>
      </c>
      <c r="C41" s="279" t="s">
        <v>298</v>
      </c>
      <c r="D41" s="375">
        <v>56</v>
      </c>
      <c r="E41" s="38">
        <v>28</v>
      </c>
      <c r="F41" s="353">
        <f t="shared" si="7"/>
        <v>56</v>
      </c>
      <c r="G41" s="354">
        <f t="shared" si="8"/>
        <v>20</v>
      </c>
      <c r="H41" s="37">
        <v>36</v>
      </c>
      <c r="I41" s="34"/>
      <c r="J41" s="18"/>
      <c r="K41" s="17"/>
      <c r="L41" s="18">
        <v>56</v>
      </c>
      <c r="M41" s="19"/>
      <c r="N41" s="121"/>
      <c r="O41" s="17"/>
      <c r="P41" s="18"/>
      <c r="Q41" s="19"/>
    </row>
    <row r="42" spans="1:17" ht="15.75" thickBot="1" x14ac:dyDescent="0.3">
      <c r="A42" s="139" t="s">
        <v>103</v>
      </c>
      <c r="B42" s="236" t="s">
        <v>50</v>
      </c>
      <c r="C42" s="279" t="s">
        <v>306</v>
      </c>
      <c r="D42" s="375">
        <v>32</v>
      </c>
      <c r="E42" s="286">
        <v>15</v>
      </c>
      <c r="F42" s="355">
        <f t="shared" si="7"/>
        <v>32</v>
      </c>
      <c r="G42" s="356">
        <v>20</v>
      </c>
      <c r="H42" s="224">
        <v>12</v>
      </c>
      <c r="I42" s="222"/>
      <c r="J42" s="22"/>
      <c r="K42" s="21"/>
      <c r="L42" s="23"/>
      <c r="M42" s="24"/>
      <c r="N42" s="171"/>
      <c r="O42" s="21"/>
      <c r="P42" s="23">
        <v>32</v>
      </c>
      <c r="Q42" s="424"/>
    </row>
    <row r="43" spans="1:17" ht="15" thickBot="1" x14ac:dyDescent="0.25">
      <c r="A43" s="220" t="s">
        <v>79</v>
      </c>
      <c r="B43" s="237" t="s">
        <v>78</v>
      </c>
      <c r="C43" s="280"/>
      <c r="D43" s="376">
        <f t="shared" ref="D43:I43" si="9">D44+D65</f>
        <v>2830</v>
      </c>
      <c r="E43" s="287">
        <f t="shared" si="9"/>
        <v>1216</v>
      </c>
      <c r="F43" s="349">
        <f t="shared" si="9"/>
        <v>2110</v>
      </c>
      <c r="G43" s="357">
        <f t="shared" si="9"/>
        <v>1044</v>
      </c>
      <c r="H43" s="173">
        <f t="shared" si="9"/>
        <v>748</v>
      </c>
      <c r="I43" s="174">
        <f t="shared" si="9"/>
        <v>80</v>
      </c>
      <c r="J43" s="175"/>
      <c r="K43" s="176"/>
      <c r="L43" s="687"/>
      <c r="M43" s="686"/>
      <c r="N43" s="178"/>
      <c r="O43" s="177"/>
      <c r="P43" s="391"/>
      <c r="Q43" s="310"/>
    </row>
    <row r="44" spans="1:17" ht="15.75" thickBot="1" x14ac:dyDescent="0.3">
      <c r="A44" s="266" t="s">
        <v>81</v>
      </c>
      <c r="B44" s="267" t="s">
        <v>51</v>
      </c>
      <c r="C44" s="313" t="s">
        <v>308</v>
      </c>
      <c r="D44" s="373">
        <f>SUM(D45:D63)</f>
        <v>1286</v>
      </c>
      <c r="E44" s="373">
        <f>SUM(E45:E64)</f>
        <v>628</v>
      </c>
      <c r="F44" s="349">
        <f>L44+M44+N44+O44+P44+Q44+J44+K44</f>
        <v>1286</v>
      </c>
      <c r="G44" s="350">
        <f>F44-H44-I44</f>
        <v>788</v>
      </c>
      <c r="H44" s="268">
        <f>SUM(H45:H64)</f>
        <v>498</v>
      </c>
      <c r="I44" s="225">
        <f>SUM(I45:I63)</f>
        <v>0</v>
      </c>
      <c r="J44" s="392">
        <f>SUM(J45:J63)</f>
        <v>0</v>
      </c>
      <c r="K44" s="392">
        <f>SUM(K45:K63)</f>
        <v>0</v>
      </c>
      <c r="L44" s="495">
        <f>SUM(L45:L63)</f>
        <v>272</v>
      </c>
      <c r="M44" s="685">
        <f>SUM(M45:M63)</f>
        <v>482</v>
      </c>
      <c r="N44" s="495">
        <f>SUM(N45:N64)</f>
        <v>280</v>
      </c>
      <c r="O44" s="495">
        <f>SUM(O45:O64)</f>
        <v>212</v>
      </c>
      <c r="P44" s="495">
        <f>SUM(P45:P63)</f>
        <v>40</v>
      </c>
      <c r="Q44" s="495">
        <f>SUM(Q45:Q64)</f>
        <v>0</v>
      </c>
    </row>
    <row r="45" spans="1:17" ht="15" x14ac:dyDescent="0.25">
      <c r="A45" s="264" t="s">
        <v>82</v>
      </c>
      <c r="B45" s="238" t="s">
        <v>80</v>
      </c>
      <c r="C45" s="311" t="s">
        <v>297</v>
      </c>
      <c r="D45" s="377">
        <v>69</v>
      </c>
      <c r="E45" s="255">
        <v>28</v>
      </c>
      <c r="F45" s="358">
        <f>L45+M45+N45+O45+P45+Q45</f>
        <v>69</v>
      </c>
      <c r="G45" s="359">
        <v>51</v>
      </c>
      <c r="H45" s="253">
        <v>16</v>
      </c>
      <c r="I45" s="254"/>
      <c r="J45" s="14"/>
      <c r="K45" s="325"/>
      <c r="L45" s="499">
        <v>69</v>
      </c>
      <c r="M45" s="498"/>
      <c r="N45" s="499"/>
      <c r="O45" s="498"/>
      <c r="P45" s="500"/>
      <c r="Q45" s="498"/>
    </row>
    <row r="46" spans="1:17" ht="15" x14ac:dyDescent="0.25">
      <c r="A46" s="140" t="s">
        <v>83</v>
      </c>
      <c r="B46" s="235" t="s">
        <v>60</v>
      </c>
      <c r="C46" s="312" t="s">
        <v>300</v>
      </c>
      <c r="D46" s="375">
        <v>44</v>
      </c>
      <c r="E46" s="38">
        <v>18</v>
      </c>
      <c r="F46" s="353">
        <f>L46+M46+N46+O46+P46+Q46</f>
        <v>44</v>
      </c>
      <c r="G46" s="359">
        <v>30</v>
      </c>
      <c r="H46" s="16">
        <v>12</v>
      </c>
      <c r="I46" s="17"/>
      <c r="J46" s="18"/>
      <c r="K46" s="17"/>
      <c r="L46" s="466"/>
      <c r="M46" s="29">
        <v>44</v>
      </c>
      <c r="N46" s="466"/>
      <c r="O46" s="29"/>
      <c r="P46" s="501"/>
      <c r="Q46" s="423"/>
    </row>
    <row r="47" spans="1:17" ht="15" x14ac:dyDescent="0.25">
      <c r="A47" s="140" t="s">
        <v>84</v>
      </c>
      <c r="B47" s="235" t="s">
        <v>244</v>
      </c>
      <c r="C47" s="488" t="s">
        <v>301</v>
      </c>
      <c r="D47" s="375">
        <v>90</v>
      </c>
      <c r="E47" s="38">
        <v>62</v>
      </c>
      <c r="F47" s="353">
        <f t="shared" ref="F47:F58" si="10">L47+M47+N47+O47+P47+Q47</f>
        <v>90</v>
      </c>
      <c r="G47" s="359">
        <v>48</v>
      </c>
      <c r="H47" s="16">
        <v>36</v>
      </c>
      <c r="I47" s="17"/>
      <c r="J47" s="18"/>
      <c r="K47" s="17"/>
      <c r="L47" s="466">
        <v>36</v>
      </c>
      <c r="M47" s="29">
        <v>54</v>
      </c>
      <c r="N47" s="422"/>
      <c r="O47" s="423"/>
      <c r="P47" s="501"/>
      <c r="Q47" s="423"/>
    </row>
    <row r="48" spans="1:17" ht="15" x14ac:dyDescent="0.25">
      <c r="A48" s="140" t="s">
        <v>85</v>
      </c>
      <c r="B48" s="235" t="s">
        <v>245</v>
      </c>
      <c r="C48" s="488" t="s">
        <v>301</v>
      </c>
      <c r="D48" s="375">
        <v>90</v>
      </c>
      <c r="E48" s="38">
        <v>47</v>
      </c>
      <c r="F48" s="353">
        <f t="shared" si="10"/>
        <v>90</v>
      </c>
      <c r="G48" s="359">
        <v>40</v>
      </c>
      <c r="H48" s="16">
        <v>48</v>
      </c>
      <c r="I48" s="17"/>
      <c r="J48" s="18"/>
      <c r="K48" s="17"/>
      <c r="L48" s="466">
        <v>42</v>
      </c>
      <c r="M48" s="29">
        <v>48</v>
      </c>
      <c r="N48" s="422"/>
      <c r="O48" s="423"/>
      <c r="P48" s="501"/>
      <c r="Q48" s="423"/>
    </row>
    <row r="49" spans="1:17" ht="15" x14ac:dyDescent="0.25">
      <c r="A49" s="140" t="s">
        <v>86</v>
      </c>
      <c r="B49" s="421" t="s">
        <v>246</v>
      </c>
      <c r="C49" s="312" t="s">
        <v>300</v>
      </c>
      <c r="D49" s="375">
        <v>70</v>
      </c>
      <c r="E49" s="38">
        <v>48</v>
      </c>
      <c r="F49" s="353">
        <f>L49+M49+N49+O49+P49+Q49</f>
        <v>70</v>
      </c>
      <c r="G49" s="359">
        <v>46</v>
      </c>
      <c r="H49" s="16">
        <v>22</v>
      </c>
      <c r="I49" s="17"/>
      <c r="J49" s="18"/>
      <c r="K49" s="17"/>
      <c r="L49" s="422">
        <v>28</v>
      </c>
      <c r="M49" s="29">
        <v>42</v>
      </c>
      <c r="N49" s="422"/>
      <c r="O49" s="423"/>
      <c r="P49" s="501"/>
      <c r="Q49" s="423"/>
    </row>
    <row r="50" spans="1:17" ht="15" x14ac:dyDescent="0.25">
      <c r="A50" s="140" t="s">
        <v>87</v>
      </c>
      <c r="B50" s="235" t="s">
        <v>247</v>
      </c>
      <c r="C50" s="312" t="s">
        <v>304</v>
      </c>
      <c r="D50" s="375">
        <v>60</v>
      </c>
      <c r="E50" s="38">
        <v>34</v>
      </c>
      <c r="F50" s="353">
        <f t="shared" si="10"/>
        <v>60</v>
      </c>
      <c r="G50" s="359">
        <v>38</v>
      </c>
      <c r="H50" s="16">
        <v>20</v>
      </c>
      <c r="I50" s="17"/>
      <c r="J50" s="18"/>
      <c r="K50" s="17"/>
      <c r="L50" s="422">
        <v>22</v>
      </c>
      <c r="M50" s="423">
        <v>38</v>
      </c>
      <c r="N50" s="422"/>
      <c r="O50" s="423"/>
      <c r="P50" s="501"/>
      <c r="Q50" s="423"/>
    </row>
    <row r="51" spans="1:17" ht="15" x14ac:dyDescent="0.25">
      <c r="A51" s="140" t="s">
        <v>88</v>
      </c>
      <c r="B51" s="235" t="s">
        <v>248</v>
      </c>
      <c r="C51" s="488" t="s">
        <v>355</v>
      </c>
      <c r="D51" s="375">
        <v>110</v>
      </c>
      <c r="E51" s="288">
        <v>90</v>
      </c>
      <c r="F51" s="353">
        <f>L51+M51+N51+O51+P51+Q51</f>
        <v>110</v>
      </c>
      <c r="G51" s="360">
        <v>54</v>
      </c>
      <c r="H51" s="26">
        <v>56</v>
      </c>
      <c r="I51" s="27"/>
      <c r="J51" s="28"/>
      <c r="K51" s="27"/>
      <c r="L51" s="422"/>
      <c r="M51" s="423">
        <v>72</v>
      </c>
      <c r="N51" s="422">
        <v>38</v>
      </c>
      <c r="O51" s="29"/>
      <c r="P51" s="501"/>
      <c r="Q51" s="423"/>
    </row>
    <row r="52" spans="1:17" ht="15" x14ac:dyDescent="0.25">
      <c r="A52" s="140" t="s">
        <v>89</v>
      </c>
      <c r="B52" s="235" t="s">
        <v>61</v>
      </c>
      <c r="C52" s="279" t="s">
        <v>303</v>
      </c>
      <c r="D52" s="375">
        <v>100</v>
      </c>
      <c r="E52" s="38">
        <v>48</v>
      </c>
      <c r="F52" s="353">
        <f t="shared" si="10"/>
        <v>100</v>
      </c>
      <c r="G52" s="359">
        <v>26</v>
      </c>
      <c r="H52" s="16">
        <v>56</v>
      </c>
      <c r="I52" s="17"/>
      <c r="J52" s="18"/>
      <c r="K52" s="17"/>
      <c r="L52" s="422"/>
      <c r="M52" s="423"/>
      <c r="N52" s="422">
        <v>46</v>
      </c>
      <c r="O52" s="29">
        <v>54</v>
      </c>
      <c r="P52" s="501"/>
      <c r="Q52" s="423"/>
    </row>
    <row r="53" spans="1:17" ht="15" x14ac:dyDescent="0.25">
      <c r="A53" s="140" t="s">
        <v>90</v>
      </c>
      <c r="B53" s="235" t="s">
        <v>250</v>
      </c>
      <c r="C53" s="490" t="s">
        <v>355</v>
      </c>
      <c r="D53" s="375">
        <v>40</v>
      </c>
      <c r="E53" s="38">
        <v>62</v>
      </c>
      <c r="F53" s="353">
        <f t="shared" si="10"/>
        <v>40</v>
      </c>
      <c r="G53" s="359">
        <v>26</v>
      </c>
      <c r="H53" s="16">
        <v>14</v>
      </c>
      <c r="I53" s="17"/>
      <c r="J53" s="18"/>
      <c r="K53" s="17"/>
      <c r="L53" s="422"/>
      <c r="M53" s="423"/>
      <c r="N53" s="422">
        <v>40</v>
      </c>
      <c r="O53" s="29"/>
      <c r="P53" s="501"/>
      <c r="Q53" s="423"/>
    </row>
    <row r="54" spans="1:17" ht="15" x14ac:dyDescent="0.25">
      <c r="A54" s="140" t="s">
        <v>91</v>
      </c>
      <c r="B54" s="441" t="s">
        <v>63</v>
      </c>
      <c r="C54" s="312" t="s">
        <v>356</v>
      </c>
      <c r="D54" s="375">
        <v>42</v>
      </c>
      <c r="E54" s="38">
        <v>22</v>
      </c>
      <c r="F54" s="353">
        <f t="shared" si="10"/>
        <v>42</v>
      </c>
      <c r="G54" s="359">
        <v>24</v>
      </c>
      <c r="H54" s="16">
        <v>18</v>
      </c>
      <c r="I54" s="17"/>
      <c r="J54" s="18"/>
      <c r="K54" s="17"/>
      <c r="L54" s="422"/>
      <c r="M54" s="423"/>
      <c r="N54" s="422">
        <v>42</v>
      </c>
      <c r="O54" s="423"/>
      <c r="P54" s="501"/>
      <c r="Q54" s="423"/>
    </row>
    <row r="55" spans="1:17" ht="15" x14ac:dyDescent="0.25">
      <c r="A55" s="140" t="s">
        <v>92</v>
      </c>
      <c r="B55" s="235" t="s">
        <v>52</v>
      </c>
      <c r="C55" s="439" t="s">
        <v>300</v>
      </c>
      <c r="D55" s="375">
        <v>68</v>
      </c>
      <c r="E55" s="38">
        <v>16</v>
      </c>
      <c r="F55" s="353">
        <f t="shared" si="10"/>
        <v>68</v>
      </c>
      <c r="G55" s="359">
        <v>58</v>
      </c>
      <c r="H55" s="16">
        <v>10</v>
      </c>
      <c r="I55" s="17"/>
      <c r="J55" s="18"/>
      <c r="K55" s="17"/>
      <c r="L55" s="422"/>
      <c r="M55" s="423">
        <v>68</v>
      </c>
      <c r="N55" s="422"/>
      <c r="O55" s="423"/>
      <c r="P55" s="501"/>
      <c r="Q55" s="423"/>
    </row>
    <row r="56" spans="1:17" ht="15" x14ac:dyDescent="0.25">
      <c r="A56" s="140" t="s">
        <v>331</v>
      </c>
      <c r="B56" s="235" t="s">
        <v>249</v>
      </c>
      <c r="C56" s="312" t="s">
        <v>353</v>
      </c>
      <c r="D56" s="375">
        <v>124</v>
      </c>
      <c r="E56" s="38">
        <v>34</v>
      </c>
      <c r="F56" s="353">
        <f>L56+M56+N56+O56+P56+Q56</f>
        <v>124</v>
      </c>
      <c r="G56" s="359">
        <v>102</v>
      </c>
      <c r="H56" s="16">
        <v>24</v>
      </c>
      <c r="I56" s="17"/>
      <c r="J56" s="18"/>
      <c r="K56" s="17"/>
      <c r="L56" s="422"/>
      <c r="M56" s="423"/>
      <c r="N56" s="422">
        <v>54</v>
      </c>
      <c r="O56" s="423">
        <v>70</v>
      </c>
      <c r="P56" s="501"/>
      <c r="Q56" s="423"/>
    </row>
    <row r="57" spans="1:17" ht="15" x14ac:dyDescent="0.25">
      <c r="A57" s="140" t="s">
        <v>332</v>
      </c>
      <c r="B57" s="594" t="s">
        <v>333</v>
      </c>
      <c r="C57" s="312" t="s">
        <v>303</v>
      </c>
      <c r="D57" s="375">
        <v>48</v>
      </c>
      <c r="E57" s="38">
        <v>25</v>
      </c>
      <c r="F57" s="353">
        <f t="shared" si="10"/>
        <v>48</v>
      </c>
      <c r="G57" s="359">
        <v>38</v>
      </c>
      <c r="H57" s="16">
        <v>10</v>
      </c>
      <c r="I57" s="17"/>
      <c r="J57" s="18"/>
      <c r="K57" s="17"/>
      <c r="L57" s="422"/>
      <c r="M57" s="423"/>
      <c r="N57" s="422"/>
      <c r="O57" s="423">
        <v>48</v>
      </c>
      <c r="P57" s="501"/>
      <c r="Q57" s="423"/>
    </row>
    <row r="58" spans="1:17" ht="15" x14ac:dyDescent="0.25">
      <c r="A58" s="140" t="s">
        <v>335</v>
      </c>
      <c r="B58" s="595" t="s">
        <v>334</v>
      </c>
      <c r="C58" s="311" t="s">
        <v>300</v>
      </c>
      <c r="D58" s="375">
        <v>50</v>
      </c>
      <c r="E58" s="38">
        <v>20</v>
      </c>
      <c r="F58" s="353">
        <f t="shared" si="10"/>
        <v>50</v>
      </c>
      <c r="G58" s="359">
        <v>20</v>
      </c>
      <c r="H58" s="16">
        <v>30</v>
      </c>
      <c r="I58" s="17"/>
      <c r="J58" s="18"/>
      <c r="K58" s="17"/>
      <c r="L58" s="422">
        <v>25</v>
      </c>
      <c r="M58" s="423">
        <v>25</v>
      </c>
      <c r="N58" s="422"/>
      <c r="O58" s="423"/>
      <c r="P58" s="501"/>
      <c r="Q58" s="423"/>
    </row>
    <row r="59" spans="1:17" ht="15" x14ac:dyDescent="0.25">
      <c r="A59" s="140" t="s">
        <v>336</v>
      </c>
      <c r="B59" s="596" t="s">
        <v>104</v>
      </c>
      <c r="C59" s="440" t="s">
        <v>305</v>
      </c>
      <c r="D59" s="375">
        <v>51</v>
      </c>
      <c r="E59" s="38">
        <v>26</v>
      </c>
      <c r="F59" s="353">
        <f>L59+M59+N59+O59+P59+Q59</f>
        <v>51</v>
      </c>
      <c r="G59" s="359">
        <v>37</v>
      </c>
      <c r="H59" s="16">
        <v>14</v>
      </c>
      <c r="I59" s="17"/>
      <c r="J59" s="18"/>
      <c r="K59" s="17"/>
      <c r="L59" s="422"/>
      <c r="M59" s="423">
        <v>51</v>
      </c>
      <c r="N59" s="422"/>
      <c r="O59" s="423"/>
      <c r="P59" s="501"/>
      <c r="Q59" s="423"/>
    </row>
    <row r="60" spans="1:17" ht="15" x14ac:dyDescent="0.25">
      <c r="A60" s="140" t="s">
        <v>337</v>
      </c>
      <c r="B60" s="596" t="s">
        <v>338</v>
      </c>
      <c r="C60" s="279" t="s">
        <v>305</v>
      </c>
      <c r="D60" s="414">
        <v>90</v>
      </c>
      <c r="E60" s="286">
        <v>32</v>
      </c>
      <c r="F60" s="353">
        <f t="shared" ref="F60" si="11">L60+M60+N60+O60+P60+Q60</f>
        <v>90</v>
      </c>
      <c r="G60" s="359">
        <v>54</v>
      </c>
      <c r="H60" s="20">
        <v>36</v>
      </c>
      <c r="I60" s="21"/>
      <c r="J60" s="22"/>
      <c r="K60" s="21"/>
      <c r="L60" s="422">
        <v>50</v>
      </c>
      <c r="M60" s="423">
        <v>40</v>
      </c>
      <c r="N60" s="422"/>
      <c r="O60" s="423"/>
      <c r="P60" s="501"/>
      <c r="Q60" s="423"/>
    </row>
    <row r="61" spans="1:17" ht="15" x14ac:dyDescent="0.25">
      <c r="A61" s="140" t="s">
        <v>339</v>
      </c>
      <c r="B61" s="596" t="s">
        <v>263</v>
      </c>
      <c r="C61" s="279" t="s">
        <v>303</v>
      </c>
      <c r="D61" s="414">
        <v>40</v>
      </c>
      <c r="E61" s="286">
        <v>16</v>
      </c>
      <c r="F61" s="353">
        <v>40</v>
      </c>
      <c r="G61" s="359">
        <v>14</v>
      </c>
      <c r="H61" s="20">
        <v>18</v>
      </c>
      <c r="I61" s="21"/>
      <c r="J61" s="22"/>
      <c r="K61" s="21"/>
      <c r="L61" s="422"/>
      <c r="M61" s="423"/>
      <c r="N61" s="422"/>
      <c r="O61" s="423">
        <v>40</v>
      </c>
      <c r="P61" s="501"/>
      <c r="Q61" s="423"/>
    </row>
    <row r="62" spans="1:17" ht="15" x14ac:dyDescent="0.25">
      <c r="A62" s="140" t="s">
        <v>340</v>
      </c>
      <c r="B62" s="688" t="s">
        <v>341</v>
      </c>
      <c r="C62" s="279" t="s">
        <v>306</v>
      </c>
      <c r="D62" s="414">
        <v>40</v>
      </c>
      <c r="E62" s="286"/>
      <c r="F62" s="355">
        <v>40</v>
      </c>
      <c r="G62" s="689">
        <v>14</v>
      </c>
      <c r="H62" s="20">
        <v>26</v>
      </c>
      <c r="I62" s="21"/>
      <c r="J62" s="22"/>
      <c r="K62" s="21"/>
      <c r="L62" s="502"/>
      <c r="M62" s="503"/>
      <c r="N62" s="502"/>
      <c r="O62" s="503"/>
      <c r="P62" s="504">
        <v>40</v>
      </c>
      <c r="Q62" s="503"/>
    </row>
    <row r="63" spans="1:17" ht="30" x14ac:dyDescent="0.25">
      <c r="A63" s="140" t="s">
        <v>342</v>
      </c>
      <c r="B63" s="751" t="s">
        <v>343</v>
      </c>
      <c r="C63" s="753" t="s">
        <v>355</v>
      </c>
      <c r="D63" s="414">
        <v>60</v>
      </c>
      <c r="E63" s="286"/>
      <c r="F63" s="355">
        <v>60</v>
      </c>
      <c r="G63" s="689">
        <v>28</v>
      </c>
      <c r="H63" s="20">
        <v>32</v>
      </c>
      <c r="I63" s="21"/>
      <c r="J63" s="22"/>
      <c r="K63" s="21"/>
      <c r="L63" s="502"/>
      <c r="M63" s="503"/>
      <c r="N63" s="502">
        <v>60</v>
      </c>
      <c r="O63" s="503"/>
      <c r="P63" s="504"/>
      <c r="Q63" s="503"/>
    </row>
    <row r="64" spans="1:17" ht="15.75" thickBot="1" x14ac:dyDescent="0.3">
      <c r="A64" s="140"/>
      <c r="B64" s="688"/>
      <c r="C64" s="279"/>
      <c r="D64" s="414"/>
      <c r="E64" s="286"/>
      <c r="F64" s="355"/>
      <c r="G64" s="689"/>
      <c r="H64" s="20"/>
      <c r="I64" s="21"/>
      <c r="J64" s="22"/>
      <c r="K64" s="21"/>
      <c r="L64" s="502"/>
      <c r="M64" s="503"/>
      <c r="N64" s="502"/>
      <c r="O64" s="503"/>
      <c r="P64" s="504"/>
      <c r="Q64" s="503"/>
    </row>
    <row r="65" spans="1:17" ht="15.75" thickBot="1" x14ac:dyDescent="0.3">
      <c r="A65" s="538" t="s">
        <v>93</v>
      </c>
      <c r="B65" s="539" t="s">
        <v>94</v>
      </c>
      <c r="C65" s="534" t="s">
        <v>318</v>
      </c>
      <c r="D65" s="693">
        <f>D66+D70+D78+D81+D85+D74</f>
        <v>1544</v>
      </c>
      <c r="E65" s="694">
        <f>E66+E70+E78+E81+E85</f>
        <v>588</v>
      </c>
      <c r="F65" s="693">
        <f>F66+F70+F78+F81+F85+F74</f>
        <v>824</v>
      </c>
      <c r="G65" s="695">
        <f>G66+G70+G78+G81</f>
        <v>256</v>
      </c>
      <c r="H65" s="696">
        <f>H66+H70+H78+H81</f>
        <v>250</v>
      </c>
      <c r="I65" s="536">
        <f>I66+I70+I78+I81</f>
        <v>80</v>
      </c>
      <c r="J65" s="535"/>
      <c r="K65" s="536"/>
      <c r="L65" s="535">
        <f>L66+L70+L78+L81+L85</f>
        <v>48</v>
      </c>
      <c r="M65" s="536">
        <f>M66+M70+M78+M81+M85+M74</f>
        <v>94</v>
      </c>
      <c r="N65" s="535">
        <f>N66+N70+N78+N81+N85+N74</f>
        <v>160</v>
      </c>
      <c r="O65" s="536">
        <f>O66+O70+O78+O81+O85+O74</f>
        <v>326</v>
      </c>
      <c r="P65" s="537">
        <f>P66+P70+P78+P81+P85+P74</f>
        <v>196</v>
      </c>
      <c r="Q65" s="536">
        <f>Q66+Q70+Q78+Q81+Q85</f>
        <v>0</v>
      </c>
    </row>
    <row r="66" spans="1:17" ht="15" thickBot="1" x14ac:dyDescent="0.25">
      <c r="A66" s="179" t="s">
        <v>95</v>
      </c>
      <c r="B66" s="326" t="s">
        <v>252</v>
      </c>
      <c r="C66" s="327" t="s">
        <v>309</v>
      </c>
      <c r="D66" s="379">
        <f>SUM(D67:D69)</f>
        <v>328</v>
      </c>
      <c r="E66" s="328">
        <f>E67</f>
        <v>150</v>
      </c>
      <c r="F66" s="363">
        <f>L66+M66+N66+O66+P66+Q66</f>
        <v>148</v>
      </c>
      <c r="G66" s="364">
        <f>F66-H66-I66</f>
        <v>58</v>
      </c>
      <c r="H66" s="329">
        <f>H67</f>
        <v>60</v>
      </c>
      <c r="I66" s="330">
        <f>I67</f>
        <v>30</v>
      </c>
      <c r="J66" s="185"/>
      <c r="K66" s="186"/>
      <c r="L66" s="505">
        <f t="shared" ref="L66" si="12">L67</f>
        <v>0</v>
      </c>
      <c r="M66" s="507">
        <f>M67</f>
        <v>54</v>
      </c>
      <c r="N66" s="509">
        <f>N67</f>
        <v>40</v>
      </c>
      <c r="O66" s="507">
        <f t="shared" ref="O66:Q66" si="13">O67</f>
        <v>54</v>
      </c>
      <c r="P66" s="509">
        <f>P67</f>
        <v>0</v>
      </c>
      <c r="Q66" s="507">
        <f t="shared" si="13"/>
        <v>0</v>
      </c>
    </row>
    <row r="67" spans="1:17" ht="15" x14ac:dyDescent="0.2">
      <c r="A67" s="322" t="s">
        <v>96</v>
      </c>
      <c r="B67" s="323" t="s">
        <v>291</v>
      </c>
      <c r="C67" s="491" t="s">
        <v>307</v>
      </c>
      <c r="D67" s="380">
        <v>148</v>
      </c>
      <c r="E67" s="147">
        <v>150</v>
      </c>
      <c r="F67" s="365">
        <f>L67+M67+N67+O67+P67+Q67</f>
        <v>148</v>
      </c>
      <c r="G67" s="591">
        <v>90</v>
      </c>
      <c r="H67" s="324">
        <v>60</v>
      </c>
      <c r="I67" s="15">
        <v>30</v>
      </c>
      <c r="J67" s="14"/>
      <c r="K67" s="15"/>
      <c r="L67" s="291"/>
      <c r="M67" s="690">
        <v>54</v>
      </c>
      <c r="N67" s="464">
        <v>40</v>
      </c>
      <c r="O67" s="172">
        <v>54</v>
      </c>
      <c r="P67" s="510"/>
      <c r="Q67" s="331"/>
    </row>
    <row r="68" spans="1:17" ht="15.75" thickBot="1" x14ac:dyDescent="0.25">
      <c r="A68" s="385" t="s">
        <v>253</v>
      </c>
      <c r="B68" s="434" t="s">
        <v>260</v>
      </c>
      <c r="C68" s="432" t="s">
        <v>295</v>
      </c>
      <c r="D68" s="426">
        <v>72</v>
      </c>
      <c r="E68" s="427"/>
      <c r="F68" s="426">
        <f>M68</f>
        <v>72</v>
      </c>
      <c r="G68" s="592"/>
      <c r="H68" s="429"/>
      <c r="I68" s="425"/>
      <c r="J68" s="431"/>
      <c r="K68" s="425"/>
      <c r="L68" s="754"/>
      <c r="M68" s="427">
        <v>72</v>
      </c>
      <c r="N68" s="511"/>
      <c r="O68" s="193"/>
      <c r="P68" s="511"/>
      <c r="Q68" s="193"/>
    </row>
    <row r="69" spans="1:17" ht="15.75" thickBot="1" x14ac:dyDescent="0.3">
      <c r="A69" s="332" t="s">
        <v>108</v>
      </c>
      <c r="B69" s="333" t="s">
        <v>113</v>
      </c>
      <c r="C69" s="433" t="s">
        <v>300</v>
      </c>
      <c r="D69" s="381">
        <v>108</v>
      </c>
      <c r="E69" s="318"/>
      <c r="F69" s="381">
        <f>P69+M69</f>
        <v>108</v>
      </c>
      <c r="G69" s="593"/>
      <c r="H69" s="319"/>
      <c r="I69" s="783" t="s">
        <v>109</v>
      </c>
      <c r="J69" s="513"/>
      <c r="K69" s="334"/>
      <c r="L69" s="755"/>
      <c r="M69" s="756">
        <v>108</v>
      </c>
      <c r="N69" s="513"/>
      <c r="O69" s="334"/>
      <c r="P69" s="512"/>
      <c r="Q69" s="334"/>
    </row>
    <row r="70" spans="1:17" ht="29.25" thickBot="1" x14ac:dyDescent="0.25">
      <c r="A70" s="589" t="s">
        <v>97</v>
      </c>
      <c r="B70" s="590" t="s">
        <v>254</v>
      </c>
      <c r="C70" s="327" t="s">
        <v>309</v>
      </c>
      <c r="D70" s="382">
        <f>SUM(D71:D73)</f>
        <v>222</v>
      </c>
      <c r="E70" s="320">
        <f>E71+E72</f>
        <v>176</v>
      </c>
      <c r="F70" s="347">
        <f>L70+M70+N70+O70+P70+Q70</f>
        <v>150</v>
      </c>
      <c r="G70" s="366">
        <f>G71</f>
        <v>80</v>
      </c>
      <c r="H70" s="782">
        <f>H71</f>
        <v>70</v>
      </c>
      <c r="I70" s="784">
        <f>I71</f>
        <v>30</v>
      </c>
      <c r="J70" s="315"/>
      <c r="K70" s="316"/>
      <c r="L70" s="505">
        <f t="shared" ref="L70:M70" si="14">L71</f>
        <v>0</v>
      </c>
      <c r="M70" s="507">
        <f t="shared" si="14"/>
        <v>0</v>
      </c>
      <c r="N70" s="505">
        <f>N71+N72</f>
        <v>40</v>
      </c>
      <c r="O70" s="507">
        <f>O71+O72</f>
        <v>56</v>
      </c>
      <c r="P70" s="505">
        <f>P71</f>
        <v>54</v>
      </c>
      <c r="Q70" s="507">
        <f>Q71+Q72</f>
        <v>0</v>
      </c>
    </row>
    <row r="71" spans="1:17" ht="15" x14ac:dyDescent="0.2">
      <c r="A71" s="587" t="s">
        <v>98</v>
      </c>
      <c r="B71" s="588" t="s">
        <v>255</v>
      </c>
      <c r="C71" s="491" t="s">
        <v>357</v>
      </c>
      <c r="D71" s="380">
        <v>150</v>
      </c>
      <c r="E71" s="586">
        <v>130</v>
      </c>
      <c r="F71" s="515">
        <f>L71+M71+N71+O71+P71+Q71</f>
        <v>150</v>
      </c>
      <c r="G71" s="516">
        <v>80</v>
      </c>
      <c r="H71" s="324">
        <v>70</v>
      </c>
      <c r="I71" s="325">
        <v>30</v>
      </c>
      <c r="J71" s="14"/>
      <c r="K71" s="15"/>
      <c r="L71" s="14"/>
      <c r="M71" s="15"/>
      <c r="N71" s="442">
        <v>40</v>
      </c>
      <c r="O71" s="470">
        <v>56</v>
      </c>
      <c r="P71" s="442">
        <v>54</v>
      </c>
      <c r="Q71" s="470"/>
    </row>
    <row r="72" spans="1:17" ht="15" x14ac:dyDescent="0.2">
      <c r="A72" s="712" t="s">
        <v>344</v>
      </c>
      <c r="B72" s="713" t="s">
        <v>0</v>
      </c>
      <c r="C72" s="747" t="s">
        <v>303</v>
      </c>
      <c r="D72" s="733">
        <v>36</v>
      </c>
      <c r="E72" s="697">
        <v>46</v>
      </c>
      <c r="F72" s="748">
        <f t="shared" ref="F72:F83" si="15">L72+M72+N72+O72+P72+Q72</f>
        <v>36</v>
      </c>
      <c r="G72" s="714"/>
      <c r="H72" s="190"/>
      <c r="I72" s="191"/>
      <c r="J72" s="698"/>
      <c r="K72" s="699"/>
      <c r="L72" s="192"/>
      <c r="M72" s="193"/>
      <c r="N72" s="192"/>
      <c r="O72" s="193"/>
      <c r="P72" s="192">
        <v>36</v>
      </c>
      <c r="Q72" s="193"/>
    </row>
    <row r="73" spans="1:17" ht="15.75" thickBot="1" x14ac:dyDescent="0.25">
      <c r="A73" s="700" t="s">
        <v>110</v>
      </c>
      <c r="B73" s="701" t="s">
        <v>111</v>
      </c>
      <c r="C73" s="518" t="s">
        <v>299</v>
      </c>
      <c r="D73" s="426">
        <v>36</v>
      </c>
      <c r="E73" s="519"/>
      <c r="F73" s="520">
        <v>36</v>
      </c>
      <c r="G73" s="521"/>
      <c r="H73" s="429"/>
      <c r="I73" s="430"/>
      <c r="J73" s="431"/>
      <c r="K73" s="425"/>
      <c r="L73" s="431"/>
      <c r="M73" s="425"/>
      <c r="N73" s="431"/>
      <c r="O73" s="425"/>
      <c r="P73" s="431">
        <v>36</v>
      </c>
      <c r="Q73" s="425"/>
    </row>
    <row r="74" spans="1:17" ht="30.75" thickBot="1" x14ac:dyDescent="0.25">
      <c r="A74" s="635" t="s">
        <v>99</v>
      </c>
      <c r="B74" s="725" t="s">
        <v>347</v>
      </c>
      <c r="C74" s="637"/>
      <c r="D74" s="726">
        <f>SUM(D75:D77)</f>
        <v>168</v>
      </c>
      <c r="E74" s="727"/>
      <c r="F74" s="724">
        <f>SUM(N74:O74)</f>
        <v>96</v>
      </c>
      <c r="G74" s="728">
        <v>38</v>
      </c>
      <c r="H74" s="646">
        <v>58</v>
      </c>
      <c r="I74" s="647"/>
      <c r="J74" s="670"/>
      <c r="K74" s="646"/>
      <c r="L74" s="646"/>
      <c r="M74" s="671"/>
      <c r="N74" s="672">
        <f>SUM(N75)</f>
        <v>50</v>
      </c>
      <c r="O74" s="647">
        <f>SUM(O75)</f>
        <v>46</v>
      </c>
      <c r="P74" s="670"/>
      <c r="Q74" s="647"/>
    </row>
    <row r="75" spans="1:17" ht="15" x14ac:dyDescent="0.2">
      <c r="A75" s="721" t="s">
        <v>350</v>
      </c>
      <c r="B75" s="722" t="s">
        <v>286</v>
      </c>
      <c r="C75" s="489" t="s">
        <v>361</v>
      </c>
      <c r="D75" s="729">
        <v>96</v>
      </c>
      <c r="E75" s="720"/>
      <c r="F75" s="723">
        <f>SUM(L75:Q75)</f>
        <v>96</v>
      </c>
      <c r="G75" s="715">
        <v>38</v>
      </c>
      <c r="H75" s="716">
        <v>58</v>
      </c>
      <c r="I75" s="172"/>
      <c r="J75" s="170"/>
      <c r="K75" s="130"/>
      <c r="L75" s="717"/>
      <c r="M75" s="172"/>
      <c r="N75" s="170">
        <v>50</v>
      </c>
      <c r="O75" s="130">
        <v>46</v>
      </c>
      <c r="P75" s="717"/>
      <c r="Q75" s="172"/>
    </row>
    <row r="76" spans="1:17" ht="15" x14ac:dyDescent="0.2">
      <c r="A76" s="730" t="s">
        <v>348</v>
      </c>
      <c r="B76" s="731" t="s">
        <v>0</v>
      </c>
      <c r="C76" s="732"/>
      <c r="D76" s="733">
        <v>36</v>
      </c>
      <c r="E76" s="734"/>
      <c r="F76" s="723">
        <f>SUM(L76:Q76)</f>
        <v>36</v>
      </c>
      <c r="G76" s="735"/>
      <c r="H76" s="736"/>
      <c r="I76" s="737"/>
      <c r="J76" s="738"/>
      <c r="K76" s="739"/>
      <c r="L76" s="740"/>
      <c r="M76" s="737"/>
      <c r="N76" s="738">
        <v>36</v>
      </c>
      <c r="O76" s="739"/>
      <c r="P76" s="740"/>
      <c r="Q76" s="737"/>
    </row>
    <row r="77" spans="1:17" ht="15.75" thickBot="1" x14ac:dyDescent="0.25">
      <c r="A77" s="712" t="s">
        <v>349</v>
      </c>
      <c r="B77" s="741" t="s">
        <v>4</v>
      </c>
      <c r="C77" s="742"/>
      <c r="D77" s="381">
        <v>36</v>
      </c>
      <c r="E77" s="743"/>
      <c r="F77" s="718">
        <f>SUM(L77:Q77)</f>
        <v>36</v>
      </c>
      <c r="G77" s="593"/>
      <c r="H77" s="319"/>
      <c r="I77" s="744"/>
      <c r="J77" s="511"/>
      <c r="K77" s="191"/>
      <c r="L77" s="745"/>
      <c r="M77" s="744"/>
      <c r="N77" s="512"/>
      <c r="O77" s="746">
        <v>36</v>
      </c>
      <c r="P77" s="745"/>
      <c r="Q77" s="744"/>
    </row>
    <row r="78" spans="1:17" ht="29.25" thickBot="1" x14ac:dyDescent="0.25">
      <c r="A78" s="241" t="s">
        <v>99</v>
      </c>
      <c r="B78" s="702" t="s">
        <v>256</v>
      </c>
      <c r="C78" s="703" t="s">
        <v>309</v>
      </c>
      <c r="D78" s="704">
        <f>SUM(D79:D80)</f>
        <v>106</v>
      </c>
      <c r="E78" s="705">
        <f>E79</f>
        <v>78</v>
      </c>
      <c r="F78" s="706">
        <f t="shared" si="15"/>
        <v>70</v>
      </c>
      <c r="G78" s="707">
        <f>G79</f>
        <v>30</v>
      </c>
      <c r="H78" s="708">
        <f>H79</f>
        <v>40</v>
      </c>
      <c r="I78" s="709">
        <f>I79</f>
        <v>0</v>
      </c>
      <c r="J78" s="710"/>
      <c r="K78" s="711"/>
      <c r="L78" s="710"/>
      <c r="M78" s="711"/>
      <c r="N78" s="710">
        <f t="shared" ref="N78:O78" si="16">N79</f>
        <v>0</v>
      </c>
      <c r="O78" s="711">
        <f t="shared" si="16"/>
        <v>40</v>
      </c>
      <c r="P78" s="710">
        <f>P79</f>
        <v>30</v>
      </c>
      <c r="Q78" s="711">
        <f>Q79</f>
        <v>0</v>
      </c>
    </row>
    <row r="79" spans="1:17" ht="15" x14ac:dyDescent="0.2">
      <c r="A79" s="239" t="s">
        <v>100</v>
      </c>
      <c r="B79" s="235" t="s">
        <v>257</v>
      </c>
      <c r="C79" s="490" t="s">
        <v>310</v>
      </c>
      <c r="D79" s="377">
        <v>70</v>
      </c>
      <c r="E79" s="410">
        <v>78</v>
      </c>
      <c r="F79" s="358">
        <f t="shared" si="15"/>
        <v>70</v>
      </c>
      <c r="G79" s="522">
        <v>30</v>
      </c>
      <c r="H79" s="253">
        <v>40</v>
      </c>
      <c r="I79" s="254"/>
      <c r="J79" s="35"/>
      <c r="K79" s="127"/>
      <c r="L79" s="35"/>
      <c r="M79" s="127"/>
      <c r="N79" s="35"/>
      <c r="O79" s="127">
        <v>40</v>
      </c>
      <c r="P79" s="527">
        <v>30</v>
      </c>
      <c r="Q79" s="128"/>
    </row>
    <row r="80" spans="1:17" ht="15.75" thickBot="1" x14ac:dyDescent="0.3">
      <c r="A80" s="317" t="s">
        <v>112</v>
      </c>
      <c r="B80" s="333" t="s">
        <v>114</v>
      </c>
      <c r="C80" s="493" t="s">
        <v>299</v>
      </c>
      <c r="D80" s="381">
        <v>36</v>
      </c>
      <c r="E80" s="195"/>
      <c r="F80" s="355">
        <f>P80+Q80</f>
        <v>36</v>
      </c>
      <c r="G80" s="428"/>
      <c r="H80" s="429"/>
      <c r="I80" s="430"/>
      <c r="J80" s="431"/>
      <c r="K80" s="425"/>
      <c r="L80" s="431"/>
      <c r="M80" s="425"/>
      <c r="N80" s="431"/>
      <c r="O80" s="425"/>
      <c r="P80" s="431">
        <v>36</v>
      </c>
      <c r="Q80" s="425"/>
    </row>
    <row r="81" spans="1:17" ht="15" thickBot="1" x14ac:dyDescent="0.25">
      <c r="A81" s="387" t="s">
        <v>101</v>
      </c>
      <c r="B81" s="390" t="s">
        <v>258</v>
      </c>
      <c r="C81" s="327" t="s">
        <v>309</v>
      </c>
      <c r="D81" s="379">
        <f>SUM(D82:D84)</f>
        <v>204</v>
      </c>
      <c r="E81" s="517">
        <f>E82+E83</f>
        <v>94</v>
      </c>
      <c r="F81" s="349">
        <f>L81+M81+N81+O81+P81+Q81</f>
        <v>168</v>
      </c>
      <c r="G81" s="509">
        <f t="shared" ref="G81:O81" si="17">G82+G83</f>
        <v>88</v>
      </c>
      <c r="H81" s="506">
        <f t="shared" si="17"/>
        <v>80</v>
      </c>
      <c r="I81" s="508">
        <f t="shared" si="17"/>
        <v>20</v>
      </c>
      <c r="J81" s="505">
        <f t="shared" si="17"/>
        <v>0</v>
      </c>
      <c r="K81" s="507">
        <f t="shared" si="17"/>
        <v>0</v>
      </c>
      <c r="L81" s="505">
        <f t="shared" si="17"/>
        <v>0</v>
      </c>
      <c r="M81" s="507">
        <f t="shared" si="17"/>
        <v>0</v>
      </c>
      <c r="N81" s="505">
        <f t="shared" si="17"/>
        <v>0</v>
      </c>
      <c r="O81" s="507">
        <f t="shared" si="17"/>
        <v>56</v>
      </c>
      <c r="P81" s="505">
        <f>P82+P83</f>
        <v>112</v>
      </c>
      <c r="Q81" s="507">
        <f>Q82+Q83</f>
        <v>0</v>
      </c>
    </row>
    <row r="82" spans="1:17" ht="15" x14ac:dyDescent="0.25">
      <c r="A82" s="386" t="s">
        <v>102</v>
      </c>
      <c r="B82" s="389" t="s">
        <v>259</v>
      </c>
      <c r="C82" s="492" t="s">
        <v>310</v>
      </c>
      <c r="D82" s="380">
        <v>98</v>
      </c>
      <c r="E82" s="586">
        <v>54</v>
      </c>
      <c r="F82" s="358">
        <f t="shared" si="15"/>
        <v>98</v>
      </c>
      <c r="G82" s="359">
        <v>50</v>
      </c>
      <c r="H82" s="253">
        <v>48</v>
      </c>
      <c r="I82" s="254"/>
      <c r="J82" s="35"/>
      <c r="K82" s="127"/>
      <c r="L82" s="35"/>
      <c r="M82" s="127"/>
      <c r="N82" s="35"/>
      <c r="O82" s="127">
        <v>56</v>
      </c>
      <c r="P82" s="35">
        <v>42</v>
      </c>
      <c r="Q82" s="528"/>
    </row>
    <row r="83" spans="1:17" ht="31.5" x14ac:dyDescent="0.25">
      <c r="A83" s="471" t="s">
        <v>287</v>
      </c>
      <c r="B83" s="531" t="s">
        <v>285</v>
      </c>
      <c r="C83" s="335" t="s">
        <v>306</v>
      </c>
      <c r="D83" s="377">
        <v>70</v>
      </c>
      <c r="E83" s="410">
        <v>40</v>
      </c>
      <c r="F83" s="353">
        <f t="shared" si="15"/>
        <v>70</v>
      </c>
      <c r="G83" s="359">
        <v>38</v>
      </c>
      <c r="H83" s="16">
        <v>32</v>
      </c>
      <c r="I83" s="17">
        <v>20</v>
      </c>
      <c r="J83" s="18"/>
      <c r="K83" s="19"/>
      <c r="L83" s="18"/>
      <c r="M83" s="19"/>
      <c r="N83" s="18"/>
      <c r="O83" s="19"/>
      <c r="P83" s="18">
        <v>70</v>
      </c>
      <c r="Q83" s="19"/>
    </row>
    <row r="84" spans="1:17" ht="15.75" thickBot="1" x14ac:dyDescent="0.3">
      <c r="A84" s="385" t="s">
        <v>346</v>
      </c>
      <c r="B84" s="384" t="s">
        <v>345</v>
      </c>
      <c r="C84" s="518" t="s">
        <v>299</v>
      </c>
      <c r="D84" s="426">
        <v>36</v>
      </c>
      <c r="E84" s="519"/>
      <c r="F84" s="355">
        <f>M84+N84+O84+P84+Q84</f>
        <v>36</v>
      </c>
      <c r="G84" s="428"/>
      <c r="H84" s="429"/>
      <c r="I84" s="430"/>
      <c r="J84" s="431"/>
      <c r="K84" s="425"/>
      <c r="L84" s="431"/>
      <c r="M84" s="425"/>
      <c r="N84" s="431"/>
      <c r="O84" s="425"/>
      <c r="P84" s="431">
        <v>36</v>
      </c>
      <c r="Q84" s="425"/>
    </row>
    <row r="85" spans="1:17" ht="29.25" thickBot="1" x14ac:dyDescent="0.25">
      <c r="A85" s="387" t="s">
        <v>227</v>
      </c>
      <c r="B85" s="388" t="s">
        <v>231</v>
      </c>
      <c r="C85" s="523" t="s">
        <v>309</v>
      </c>
      <c r="D85" s="524">
        <f>SUM(D86:D90)</f>
        <v>516</v>
      </c>
      <c r="E85" s="525">
        <f>E86+E87</f>
        <v>90</v>
      </c>
      <c r="F85" s="349">
        <f>L85+M85+N85+O85+P85+Q85</f>
        <v>192</v>
      </c>
      <c r="G85" s="526">
        <f>G86+G87</f>
        <v>148</v>
      </c>
      <c r="H85" s="506">
        <f>H86+H87</f>
        <v>44</v>
      </c>
      <c r="I85" s="508">
        <f>I86+I87</f>
        <v>0</v>
      </c>
      <c r="J85" s="505"/>
      <c r="K85" s="507"/>
      <c r="L85" s="505">
        <f>L86+L87</f>
        <v>48</v>
      </c>
      <c r="M85" s="507">
        <f t="shared" ref="M85:Q85" si="18">M86+M87</f>
        <v>40</v>
      </c>
      <c r="N85" s="505">
        <f t="shared" si="18"/>
        <v>30</v>
      </c>
      <c r="O85" s="507">
        <f t="shared" si="18"/>
        <v>74</v>
      </c>
      <c r="P85" s="505">
        <f t="shared" si="18"/>
        <v>0</v>
      </c>
      <c r="Q85" s="507">
        <f t="shared" si="18"/>
        <v>0</v>
      </c>
    </row>
    <row r="86" spans="1:17" ht="15" x14ac:dyDescent="0.25">
      <c r="A86" s="386" t="s">
        <v>228</v>
      </c>
      <c r="B86" s="389" t="s">
        <v>105</v>
      </c>
      <c r="C86" s="311" t="s">
        <v>298</v>
      </c>
      <c r="D86" s="377">
        <v>48</v>
      </c>
      <c r="E86" s="255">
        <v>16</v>
      </c>
      <c r="F86" s="358">
        <f>L86+M86+N86+O86+P86+Q86</f>
        <v>48</v>
      </c>
      <c r="G86" s="522">
        <v>34</v>
      </c>
      <c r="H86" s="253">
        <v>14</v>
      </c>
      <c r="I86" s="254"/>
      <c r="J86" s="35"/>
      <c r="K86" s="127"/>
      <c r="L86" s="35">
        <v>48</v>
      </c>
      <c r="M86" s="127"/>
      <c r="N86" s="35"/>
      <c r="O86" s="127"/>
      <c r="P86" s="35"/>
      <c r="Q86" s="127"/>
    </row>
    <row r="87" spans="1:17" ht="15" x14ac:dyDescent="0.2">
      <c r="A87" s="239" t="s">
        <v>229</v>
      </c>
      <c r="B87" s="346" t="s">
        <v>261</v>
      </c>
      <c r="C87" s="488" t="s">
        <v>302</v>
      </c>
      <c r="D87" s="375">
        <v>144</v>
      </c>
      <c r="E87" s="38">
        <v>74</v>
      </c>
      <c r="F87" s="353">
        <f>L87+M87+N87+O87+P87+Q87</f>
        <v>144</v>
      </c>
      <c r="G87" s="359">
        <v>114</v>
      </c>
      <c r="H87" s="16">
        <v>30</v>
      </c>
      <c r="I87" s="17"/>
      <c r="J87" s="18"/>
      <c r="K87" s="19"/>
      <c r="L87" s="18"/>
      <c r="M87" s="19">
        <v>40</v>
      </c>
      <c r="N87" s="18">
        <v>30</v>
      </c>
      <c r="O87" s="468">
        <v>74</v>
      </c>
      <c r="P87" s="18"/>
      <c r="Q87" s="19"/>
    </row>
    <row r="88" spans="1:17" ht="30" x14ac:dyDescent="0.25">
      <c r="A88" s="385" t="s">
        <v>312</v>
      </c>
      <c r="B88" s="494" t="s">
        <v>314</v>
      </c>
      <c r="C88" s="432" t="s">
        <v>311</v>
      </c>
      <c r="D88" s="426">
        <v>108</v>
      </c>
      <c r="E88" s="427"/>
      <c r="F88" s="353">
        <f>M88+N88+O88+P88+L88</f>
        <v>108</v>
      </c>
      <c r="G88" s="428"/>
      <c r="H88" s="429"/>
      <c r="I88" s="430"/>
      <c r="J88" s="192"/>
      <c r="K88" s="193"/>
      <c r="L88" s="192">
        <v>108</v>
      </c>
      <c r="M88" s="193"/>
      <c r="N88" s="192"/>
      <c r="O88" s="193"/>
      <c r="P88" s="192"/>
      <c r="Q88" s="193"/>
    </row>
    <row r="89" spans="1:17" ht="15" x14ac:dyDescent="0.25">
      <c r="A89" s="240" t="s">
        <v>313</v>
      </c>
      <c r="B89" s="530" t="s">
        <v>315</v>
      </c>
      <c r="C89" s="314" t="s">
        <v>317</v>
      </c>
      <c r="D89" s="426">
        <v>72</v>
      </c>
      <c r="E89" s="427"/>
      <c r="F89" s="353">
        <f>M89+N89+O89+P89+L89</f>
        <v>72</v>
      </c>
      <c r="G89" s="428"/>
      <c r="H89" s="429"/>
      <c r="I89" s="430"/>
      <c r="J89" s="192"/>
      <c r="K89" s="193"/>
      <c r="L89" s="192"/>
      <c r="M89" s="193"/>
      <c r="N89" s="192">
        <v>72</v>
      </c>
      <c r="O89" s="193"/>
      <c r="P89" s="192"/>
      <c r="Q89" s="193"/>
    </row>
    <row r="90" spans="1:17" ht="15.75" thickBot="1" x14ac:dyDescent="0.3">
      <c r="A90" s="240" t="s">
        <v>230</v>
      </c>
      <c r="B90" s="529" t="s">
        <v>232</v>
      </c>
      <c r="C90" s="493" t="s">
        <v>303</v>
      </c>
      <c r="D90" s="196">
        <v>144</v>
      </c>
      <c r="E90" s="197"/>
      <c r="F90" s="353">
        <f>M90+N90+O90+P90</f>
        <v>144</v>
      </c>
      <c r="G90" s="368"/>
      <c r="H90" s="190"/>
      <c r="I90" s="191"/>
      <c r="J90" s="431"/>
      <c r="K90" s="425"/>
      <c r="L90" s="431"/>
      <c r="M90" s="425"/>
      <c r="N90" s="431"/>
      <c r="O90" s="425">
        <v>144</v>
      </c>
      <c r="P90" s="431"/>
      <c r="Q90" s="425"/>
    </row>
    <row r="91" spans="1:17" ht="15" x14ac:dyDescent="0.25">
      <c r="A91" s="257"/>
      <c r="B91" s="258" t="s">
        <v>53</v>
      </c>
      <c r="C91" s="281"/>
      <c r="D91" s="291"/>
      <c r="E91" s="147"/>
      <c r="F91" s="367">
        <v>1424</v>
      </c>
      <c r="G91" s="369"/>
      <c r="H91" s="259"/>
      <c r="I91" s="532"/>
      <c r="J91" s="151"/>
      <c r="K91" s="153"/>
      <c r="L91" s="151">
        <f t="shared" ref="L91:Q91" si="19">L92/L7</f>
        <v>36</v>
      </c>
      <c r="M91" s="153">
        <f t="shared" si="19"/>
        <v>40.235294117647058</v>
      </c>
      <c r="N91" s="151">
        <f t="shared" si="19"/>
        <v>36</v>
      </c>
      <c r="O91" s="153">
        <f t="shared" si="19"/>
        <v>40.235294117647058</v>
      </c>
      <c r="P91" s="151">
        <f t="shared" si="19"/>
        <v>29.454545454545453</v>
      </c>
      <c r="Q91" s="153">
        <f t="shared" si="19"/>
        <v>0</v>
      </c>
    </row>
    <row r="92" spans="1:17" ht="15.75" thickBot="1" x14ac:dyDescent="0.3">
      <c r="A92" s="260"/>
      <c r="B92" s="261" t="s">
        <v>54</v>
      </c>
      <c r="C92" s="282"/>
      <c r="D92" s="383">
        <f>D33+D39+D43+1476</f>
        <v>4896</v>
      </c>
      <c r="E92" s="155">
        <f>E11+E33+E39+E43</f>
        <v>2184</v>
      </c>
      <c r="F92" s="370">
        <f>J92+K92+L92+M92+N92+O92+P92+Q92+1476</f>
        <v>4176</v>
      </c>
      <c r="G92" s="371">
        <f>G11+G33+G39+G43</f>
        <v>1974</v>
      </c>
      <c r="H92" s="262">
        <f>H11+H33+H39+H43</f>
        <v>1884</v>
      </c>
      <c r="I92" s="533">
        <f>I33+I39+I43</f>
        <v>80</v>
      </c>
      <c r="J92" s="154"/>
      <c r="K92" s="156"/>
      <c r="L92" s="154">
        <f t="shared" ref="L92:Q92" si="20">L12+L28+L33+L39+L44+L65</f>
        <v>504</v>
      </c>
      <c r="M92" s="156">
        <f t="shared" si="20"/>
        <v>684</v>
      </c>
      <c r="N92" s="154">
        <f t="shared" si="20"/>
        <v>504</v>
      </c>
      <c r="O92" s="156">
        <f t="shared" si="20"/>
        <v>684</v>
      </c>
      <c r="P92" s="154">
        <f t="shared" si="20"/>
        <v>324</v>
      </c>
      <c r="Q92" s="156">
        <f t="shared" si="20"/>
        <v>0</v>
      </c>
    </row>
    <row r="93" spans="1:17" ht="14.25" x14ac:dyDescent="0.2">
      <c r="A93" s="241" t="s">
        <v>115</v>
      </c>
      <c r="B93" s="242" t="s">
        <v>117</v>
      </c>
      <c r="C93" s="283" t="s">
        <v>299</v>
      </c>
      <c r="D93" s="290"/>
      <c r="E93" s="189"/>
      <c r="F93" s="256">
        <f>Q93</f>
        <v>144</v>
      </c>
      <c r="G93" s="229"/>
      <c r="H93" s="180"/>
      <c r="I93" s="181"/>
      <c r="J93" s="188"/>
      <c r="K93" s="189"/>
      <c r="L93" s="182"/>
      <c r="M93" s="183"/>
      <c r="N93" s="182"/>
      <c r="O93" s="183"/>
      <c r="P93" s="182"/>
      <c r="Q93" s="183">
        <v>144</v>
      </c>
    </row>
    <row r="94" spans="1:17" ht="15" thickBot="1" x14ac:dyDescent="0.25">
      <c r="A94" s="179" t="s">
        <v>116</v>
      </c>
      <c r="B94" s="540" t="s">
        <v>118</v>
      </c>
      <c r="C94" s="541"/>
      <c r="D94" s="542"/>
      <c r="E94" s="543"/>
      <c r="F94" s="544">
        <f>Q94</f>
        <v>216</v>
      </c>
      <c r="G94" s="545"/>
      <c r="H94" s="546"/>
      <c r="I94" s="547"/>
      <c r="J94" s="548"/>
      <c r="K94" s="543"/>
      <c r="L94" s="549"/>
      <c r="M94" s="550"/>
      <c r="N94" s="549"/>
      <c r="O94" s="550"/>
      <c r="P94" s="549"/>
      <c r="Q94" s="550">
        <f>Q95+Q96</f>
        <v>216</v>
      </c>
    </row>
    <row r="95" spans="1:17" ht="15" x14ac:dyDescent="0.25">
      <c r="A95" s="555" t="s">
        <v>119</v>
      </c>
      <c r="B95" s="556" t="s">
        <v>121</v>
      </c>
      <c r="C95" s="281"/>
      <c r="D95" s="557"/>
      <c r="E95" s="152"/>
      <c r="F95" s="232">
        <f>Q95</f>
        <v>144</v>
      </c>
      <c r="G95" s="558"/>
      <c r="H95" s="259"/>
      <c r="I95" s="532"/>
      <c r="J95" s="559"/>
      <c r="K95" s="152"/>
      <c r="L95" s="151"/>
      <c r="M95" s="153"/>
      <c r="N95" s="151"/>
      <c r="O95" s="153"/>
      <c r="P95" s="151"/>
      <c r="Q95" s="172">
        <v>144</v>
      </c>
    </row>
    <row r="96" spans="1:17" ht="15.75" thickBot="1" x14ac:dyDescent="0.3">
      <c r="A96" s="243" t="s">
        <v>120</v>
      </c>
      <c r="B96" s="244" t="s">
        <v>122</v>
      </c>
      <c r="C96" s="124"/>
      <c r="D96" s="750"/>
      <c r="E96" s="126"/>
      <c r="F96" s="227">
        <f>Q96</f>
        <v>72</v>
      </c>
      <c r="G96" s="230"/>
      <c r="H96" s="30"/>
      <c r="I96" s="31"/>
      <c r="J96" s="125"/>
      <c r="K96" s="126"/>
      <c r="L96" s="32"/>
      <c r="M96" s="33"/>
      <c r="N96" s="32"/>
      <c r="O96" s="33"/>
      <c r="P96" s="32"/>
      <c r="Q96" s="29">
        <v>72</v>
      </c>
    </row>
    <row r="97" spans="1:17" ht="15.75" thickBot="1" x14ac:dyDescent="0.3">
      <c r="A97" s="251"/>
      <c r="B97" s="252"/>
      <c r="C97" s="749"/>
      <c r="D97" s="524">
        <f>SUM(D92+F93+F94)</f>
        <v>5256</v>
      </c>
      <c r="E97" s="143"/>
      <c r="F97" s="228"/>
      <c r="G97" s="245"/>
      <c r="H97" s="246"/>
      <c r="I97" s="247"/>
      <c r="J97" s="142"/>
      <c r="K97" s="143"/>
      <c r="L97" s="144"/>
      <c r="M97" s="145"/>
      <c r="N97" s="144"/>
      <c r="O97" s="145"/>
      <c r="P97" s="144"/>
      <c r="Q97" s="146"/>
    </row>
    <row r="98" spans="1:17" ht="16.5" thickBot="1" x14ac:dyDescent="0.35">
      <c r="A98" s="560"/>
      <c r="B98" s="561"/>
      <c r="C98" s="562"/>
      <c r="D98" s="563"/>
      <c r="E98" s="564"/>
      <c r="F98" s="565"/>
      <c r="G98" s="122"/>
      <c r="H98" s="141"/>
      <c r="I98" s="36"/>
      <c r="J98" s="282"/>
      <c r="K98" s="289"/>
      <c r="L98" s="23"/>
      <c r="M98" s="24"/>
      <c r="N98" s="23"/>
      <c r="O98" s="24"/>
      <c r="P98" s="23"/>
      <c r="Q98" s="24"/>
    </row>
    <row r="99" spans="1:17" ht="16.5" thickBot="1" x14ac:dyDescent="0.35">
      <c r="A99" s="566" t="s">
        <v>55</v>
      </c>
      <c r="B99" s="567" t="s">
        <v>56</v>
      </c>
      <c r="C99" s="551"/>
      <c r="D99" s="552"/>
      <c r="E99" s="553"/>
      <c r="F99" s="554">
        <v>400</v>
      </c>
      <c r="G99" s="514"/>
      <c r="H99" s="435"/>
      <c r="I99" s="436"/>
      <c r="J99" s="437">
        <v>60</v>
      </c>
      <c r="K99" s="438">
        <v>40</v>
      </c>
      <c r="L99" s="437">
        <v>60</v>
      </c>
      <c r="M99" s="438">
        <v>40</v>
      </c>
      <c r="N99" s="437">
        <v>40</v>
      </c>
      <c r="O99" s="438">
        <v>60</v>
      </c>
      <c r="P99" s="437">
        <v>40</v>
      </c>
      <c r="Q99" s="438">
        <v>60</v>
      </c>
    </row>
    <row r="100" spans="1:17" ht="15" x14ac:dyDescent="0.3">
      <c r="A100" s="873"/>
      <c r="B100" s="874"/>
      <c r="C100" s="877" t="s">
        <v>123</v>
      </c>
      <c r="D100" s="878"/>
      <c r="E100" s="879"/>
      <c r="F100" s="232"/>
      <c r="G100" s="270"/>
      <c r="H100" s="271"/>
      <c r="I100" s="272"/>
      <c r="J100" s="273">
        <v>12</v>
      </c>
      <c r="K100" s="274">
        <v>14</v>
      </c>
      <c r="L100" s="14">
        <v>11</v>
      </c>
      <c r="M100" s="15">
        <v>11</v>
      </c>
      <c r="N100" s="14">
        <v>10</v>
      </c>
      <c r="O100" s="15">
        <v>11</v>
      </c>
      <c r="P100" s="14">
        <v>11</v>
      </c>
      <c r="Q100" s="15">
        <v>9</v>
      </c>
    </row>
    <row r="101" spans="1:17" ht="15" x14ac:dyDescent="0.3">
      <c r="A101" s="873"/>
      <c r="B101" s="874"/>
      <c r="C101" s="867" t="s">
        <v>124</v>
      </c>
      <c r="D101" s="868"/>
      <c r="E101" s="869"/>
      <c r="F101" s="233">
        <f>L101+M101+N101+O101+P101</f>
        <v>360</v>
      </c>
      <c r="G101" s="231"/>
      <c r="H101" s="4"/>
      <c r="I101" s="9"/>
      <c r="J101" s="148"/>
      <c r="K101" s="7"/>
      <c r="L101" s="18">
        <f>L88</f>
        <v>108</v>
      </c>
      <c r="M101" s="19">
        <f>M68+M8</f>
        <v>72</v>
      </c>
      <c r="N101" s="19">
        <f>SUM(N89+N76)</f>
        <v>108</v>
      </c>
      <c r="O101" s="19"/>
      <c r="P101" s="18">
        <f>SUM(P72+P84)</f>
        <v>72</v>
      </c>
      <c r="Q101" s="19"/>
    </row>
    <row r="102" spans="1:17" ht="15" x14ac:dyDescent="0.3">
      <c r="A102" s="873"/>
      <c r="B102" s="874"/>
      <c r="C102" s="880" t="s">
        <v>126</v>
      </c>
      <c r="D102" s="881"/>
      <c r="E102" s="882"/>
      <c r="F102" s="233">
        <f>L102+M102+N102+O102+P102+Q102</f>
        <v>360</v>
      </c>
      <c r="G102" s="231"/>
      <c r="H102" s="4"/>
      <c r="I102" s="9"/>
      <c r="J102" s="148"/>
      <c r="K102" s="7"/>
      <c r="L102" s="18"/>
      <c r="M102" s="19">
        <f>M69+M90+M73+M80</f>
        <v>108</v>
      </c>
      <c r="N102" s="19"/>
      <c r="O102" s="19">
        <f>O69+O90+O73+O80+O77</f>
        <v>180</v>
      </c>
      <c r="P102" s="19">
        <f>P69+P90+P73+P80</f>
        <v>72</v>
      </c>
      <c r="Q102" s="19">
        <f>Q69+Q90+Q73+Q84+Q80</f>
        <v>0</v>
      </c>
    </row>
    <row r="103" spans="1:17" ht="15" x14ac:dyDescent="0.3">
      <c r="A103" s="873"/>
      <c r="B103" s="874"/>
      <c r="C103" s="864" t="s">
        <v>125</v>
      </c>
      <c r="D103" s="865"/>
      <c r="E103" s="866"/>
      <c r="F103" s="233">
        <f>Q103</f>
        <v>144</v>
      </c>
      <c r="G103" s="231"/>
      <c r="H103" s="4"/>
      <c r="I103" s="9"/>
      <c r="J103" s="148"/>
      <c r="K103" s="7"/>
      <c r="L103" s="18"/>
      <c r="M103" s="19"/>
      <c r="N103" s="18"/>
      <c r="O103" s="19"/>
      <c r="P103" s="18"/>
      <c r="Q103" s="19">
        <v>144</v>
      </c>
    </row>
    <row r="104" spans="1:17" ht="15" x14ac:dyDescent="0.3">
      <c r="A104" s="873"/>
      <c r="B104" s="874"/>
      <c r="C104" s="867" t="s">
        <v>71</v>
      </c>
      <c r="D104" s="868"/>
      <c r="E104" s="869"/>
      <c r="F104" s="227">
        <f>J104+K104+L104+M104+N104+O104+P104+Q104</f>
        <v>0</v>
      </c>
      <c r="G104" s="231"/>
      <c r="H104" s="4"/>
      <c r="I104" s="9"/>
      <c r="J104" s="148"/>
      <c r="K104" s="7"/>
      <c r="L104" s="18"/>
      <c r="M104" s="19"/>
      <c r="N104" s="18"/>
      <c r="O104" s="19"/>
      <c r="P104" s="18"/>
      <c r="Q104" s="19"/>
    </row>
    <row r="105" spans="1:17" ht="15" x14ac:dyDescent="0.3">
      <c r="A105" s="873"/>
      <c r="B105" s="874"/>
      <c r="C105" s="867" t="s">
        <v>127</v>
      </c>
      <c r="D105" s="868"/>
      <c r="E105" s="869"/>
      <c r="F105" s="227">
        <f>J105+K105+L105+M105+N105+O105+P105+Q105</f>
        <v>33</v>
      </c>
      <c r="G105" s="231"/>
      <c r="H105" s="4"/>
      <c r="I105" s="9"/>
      <c r="J105" s="148">
        <v>1</v>
      </c>
      <c r="K105" s="7">
        <v>9</v>
      </c>
      <c r="L105" s="18">
        <v>6</v>
      </c>
      <c r="M105" s="19">
        <v>4</v>
      </c>
      <c r="N105" s="18">
        <v>1</v>
      </c>
      <c r="O105" s="19">
        <v>5</v>
      </c>
      <c r="P105" s="18">
        <v>2</v>
      </c>
      <c r="Q105" s="19">
        <v>5</v>
      </c>
    </row>
    <row r="106" spans="1:17" ht="15.75" thickBot="1" x14ac:dyDescent="0.35">
      <c r="A106" s="875"/>
      <c r="B106" s="876"/>
      <c r="C106" s="870" t="s">
        <v>70</v>
      </c>
      <c r="D106" s="871"/>
      <c r="E106" s="872"/>
      <c r="F106" s="565">
        <f>J106+K106+L106+M106+N106+O106+P106+Q106</f>
        <v>14</v>
      </c>
      <c r="G106" s="248"/>
      <c r="H106" s="249"/>
      <c r="I106" s="250"/>
      <c r="J106" s="149"/>
      <c r="K106" s="150">
        <v>4</v>
      </c>
      <c r="L106" s="23"/>
      <c r="M106" s="24">
        <v>2</v>
      </c>
      <c r="N106" s="23"/>
      <c r="O106" s="24">
        <v>4</v>
      </c>
      <c r="P106" s="23">
        <v>2</v>
      </c>
      <c r="Q106" s="24">
        <v>2</v>
      </c>
    </row>
  </sheetData>
  <mergeCells count="31">
    <mergeCell ref="O7:O8"/>
    <mergeCell ref="P7:P8"/>
    <mergeCell ref="Q7:Q8"/>
    <mergeCell ref="A100:B106"/>
    <mergeCell ref="C100:E100"/>
    <mergeCell ref="C101:E101"/>
    <mergeCell ref="C102:E102"/>
    <mergeCell ref="C103:E103"/>
    <mergeCell ref="C104:E104"/>
    <mergeCell ref="C105:E105"/>
    <mergeCell ref="K7:K8"/>
    <mergeCell ref="L7:L8"/>
    <mergeCell ref="M7:M8"/>
    <mergeCell ref="N7:N8"/>
    <mergeCell ref="C106:E106"/>
    <mergeCell ref="A1:Q1"/>
    <mergeCell ref="A2:A8"/>
    <mergeCell ref="B2:B8"/>
    <mergeCell ref="C2:C8"/>
    <mergeCell ref="D2:D8"/>
    <mergeCell ref="E2:E8"/>
    <mergeCell ref="F2:I4"/>
    <mergeCell ref="J2:Q4"/>
    <mergeCell ref="F5:F8"/>
    <mergeCell ref="J5:K5"/>
    <mergeCell ref="N5:O5"/>
    <mergeCell ref="P5:Q5"/>
    <mergeCell ref="G6:G8"/>
    <mergeCell ref="H6:H8"/>
    <mergeCell ref="I6:I8"/>
    <mergeCell ref="J7:J8"/>
  </mergeCells>
  <pageMargins left="0.25" right="0.25" top="0.75" bottom="0.75" header="0.3" footer="0.3"/>
  <pageSetup paperSize="9" scale="4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view="pageBreakPreview" topLeftCell="A4" workbookViewId="0">
      <selection activeCell="G47" sqref="G47"/>
    </sheetView>
  </sheetViews>
  <sheetFormatPr defaultRowHeight="12.75" x14ac:dyDescent="0.2"/>
  <cols>
    <col min="1" max="1" width="5.7109375" style="93" customWidth="1"/>
    <col min="2" max="2" width="89.7109375" style="91" customWidth="1"/>
    <col min="3" max="3" width="9" style="91" customWidth="1"/>
    <col min="4" max="4" width="9.140625" style="91" hidden="1" customWidth="1"/>
    <col min="5" max="5" width="9.7109375" style="91" hidden="1" customWidth="1"/>
    <col min="6" max="16384" width="9.140625" style="91"/>
  </cols>
  <sheetData>
    <row r="1" spans="1:3" ht="18.75" customHeight="1" x14ac:dyDescent="0.2">
      <c r="A1" s="883" t="s">
        <v>213</v>
      </c>
      <c r="B1" s="883"/>
      <c r="C1" s="883"/>
    </row>
    <row r="2" spans="1:3" ht="0.75" customHeight="1" x14ac:dyDescent="0.2">
      <c r="A2" s="883"/>
      <c r="B2" s="883"/>
      <c r="C2" s="883"/>
    </row>
    <row r="3" spans="1:3" ht="15.75" x14ac:dyDescent="0.25">
      <c r="A3" s="95"/>
      <c r="B3" s="94" t="s">
        <v>173</v>
      </c>
      <c r="C3" s="92"/>
    </row>
    <row r="4" spans="1:3" ht="15.75" x14ac:dyDescent="0.25">
      <c r="A4" s="95">
        <v>1</v>
      </c>
      <c r="B4" s="292" t="s">
        <v>208</v>
      </c>
      <c r="C4" s="92"/>
    </row>
    <row r="5" spans="1:3" ht="15.75" x14ac:dyDescent="0.25">
      <c r="A5" s="95">
        <v>2</v>
      </c>
      <c r="B5" s="292" t="s">
        <v>209</v>
      </c>
      <c r="C5" s="92"/>
    </row>
    <row r="6" spans="1:3" ht="15.75" x14ac:dyDescent="0.25">
      <c r="A6" s="95">
        <v>3</v>
      </c>
      <c r="B6" s="292" t="s">
        <v>210</v>
      </c>
      <c r="C6" s="92"/>
    </row>
    <row r="7" spans="1:3" ht="15.75" x14ac:dyDescent="0.25">
      <c r="A7" s="95">
        <v>4</v>
      </c>
      <c r="B7" s="292" t="s">
        <v>212</v>
      </c>
      <c r="C7" s="92"/>
    </row>
    <row r="8" spans="1:3" ht="15.75" x14ac:dyDescent="0.25">
      <c r="A8" s="95">
        <v>5</v>
      </c>
      <c r="B8" s="457" t="s">
        <v>189</v>
      </c>
      <c r="C8" s="92"/>
    </row>
    <row r="9" spans="1:3" ht="15.75" x14ac:dyDescent="0.25">
      <c r="A9" s="95">
        <v>6</v>
      </c>
      <c r="B9" s="457" t="s">
        <v>182</v>
      </c>
      <c r="C9" s="92"/>
    </row>
    <row r="10" spans="1:3" ht="15.75" x14ac:dyDescent="0.25">
      <c r="A10" s="95">
        <v>7</v>
      </c>
      <c r="B10" s="457" t="s">
        <v>174</v>
      </c>
      <c r="C10" s="92"/>
    </row>
    <row r="11" spans="1:3" ht="15.75" x14ac:dyDescent="0.25">
      <c r="A11" s="95">
        <v>8</v>
      </c>
      <c r="B11" s="457" t="s">
        <v>183</v>
      </c>
      <c r="C11" s="92"/>
    </row>
    <row r="12" spans="1:3" ht="15.75" x14ac:dyDescent="0.25">
      <c r="A12" s="95">
        <v>9</v>
      </c>
      <c r="B12" s="457" t="s">
        <v>211</v>
      </c>
      <c r="C12" s="92"/>
    </row>
    <row r="13" spans="1:3" ht="15.75" x14ac:dyDescent="0.25">
      <c r="A13" s="95">
        <v>10</v>
      </c>
      <c r="B13" s="458" t="s">
        <v>271</v>
      </c>
      <c r="C13" s="92"/>
    </row>
    <row r="14" spans="1:3" ht="15.75" x14ac:dyDescent="0.25">
      <c r="A14" s="95">
        <v>11</v>
      </c>
      <c r="B14" s="457" t="s">
        <v>193</v>
      </c>
      <c r="C14" s="92"/>
    </row>
    <row r="15" spans="1:3" ht="15.75" x14ac:dyDescent="0.25">
      <c r="A15" s="95">
        <v>12</v>
      </c>
      <c r="B15" s="459" t="s">
        <v>270</v>
      </c>
      <c r="C15" s="92"/>
    </row>
    <row r="16" spans="1:3" ht="15.75" x14ac:dyDescent="0.25">
      <c r="A16" s="95">
        <v>13</v>
      </c>
      <c r="B16" s="459" t="s">
        <v>185</v>
      </c>
      <c r="C16" s="92"/>
    </row>
    <row r="17" spans="1:8" ht="15.75" x14ac:dyDescent="0.25">
      <c r="A17" s="95">
        <v>14</v>
      </c>
      <c r="B17" s="459" t="s">
        <v>192</v>
      </c>
      <c r="C17" s="92"/>
    </row>
    <row r="18" spans="1:8" ht="15.75" x14ac:dyDescent="0.25">
      <c r="A18" s="95">
        <v>15</v>
      </c>
      <c r="B18" s="459" t="s">
        <v>184</v>
      </c>
      <c r="C18" s="92"/>
      <c r="H18" s="293"/>
    </row>
    <row r="19" spans="1:8" ht="15.75" x14ac:dyDescent="0.25">
      <c r="A19" s="95">
        <v>16</v>
      </c>
      <c r="B19" s="460" t="s">
        <v>186</v>
      </c>
      <c r="C19" s="92"/>
    </row>
    <row r="20" spans="1:8" ht="15.75" x14ac:dyDescent="0.25">
      <c r="A20" s="95"/>
      <c r="B20" s="461" t="s">
        <v>175</v>
      </c>
      <c r="C20" s="92"/>
    </row>
    <row r="21" spans="1:8" ht="15.75" x14ac:dyDescent="0.25">
      <c r="A21" s="95">
        <v>1</v>
      </c>
      <c r="B21" s="459" t="s">
        <v>176</v>
      </c>
      <c r="C21" s="92"/>
    </row>
    <row r="22" spans="1:8" ht="15.75" x14ac:dyDescent="0.25">
      <c r="A22" s="95">
        <v>2</v>
      </c>
      <c r="B22" s="462" t="s">
        <v>272</v>
      </c>
      <c r="C22" s="92"/>
    </row>
    <row r="23" spans="1:8" ht="15.75" x14ac:dyDescent="0.25">
      <c r="A23" s="95">
        <v>3</v>
      </c>
      <c r="B23" s="462" t="s">
        <v>274</v>
      </c>
      <c r="C23" s="92"/>
    </row>
    <row r="24" spans="1:8" ht="15.75" x14ac:dyDescent="0.25">
      <c r="A24" s="95">
        <v>4</v>
      </c>
      <c r="B24" s="462" t="s">
        <v>273</v>
      </c>
      <c r="C24" s="92"/>
    </row>
    <row r="25" spans="1:8" ht="15.75" x14ac:dyDescent="0.25">
      <c r="A25" s="95">
        <v>5</v>
      </c>
      <c r="B25" s="459" t="s">
        <v>276</v>
      </c>
      <c r="C25" s="92"/>
    </row>
    <row r="26" spans="1:8" ht="15.75" x14ac:dyDescent="0.25">
      <c r="A26" s="95">
        <v>6</v>
      </c>
      <c r="B26" s="462" t="s">
        <v>275</v>
      </c>
      <c r="C26" s="92"/>
    </row>
    <row r="27" spans="1:8" ht="15.75" x14ac:dyDescent="0.25">
      <c r="A27" s="95">
        <v>7</v>
      </c>
      <c r="B27" s="459" t="s">
        <v>279</v>
      </c>
      <c r="C27" s="92"/>
    </row>
    <row r="28" spans="1:8" ht="15.75" x14ac:dyDescent="0.25">
      <c r="A28" s="95">
        <v>8</v>
      </c>
      <c r="B28" s="462" t="s">
        <v>277</v>
      </c>
      <c r="C28" s="92"/>
    </row>
    <row r="29" spans="1:8" ht="13.5" customHeight="1" x14ac:dyDescent="0.25">
      <c r="A29" s="95">
        <v>9</v>
      </c>
      <c r="B29" s="462" t="s">
        <v>278</v>
      </c>
      <c r="C29" s="92"/>
    </row>
    <row r="30" spans="1:8" ht="15.75" x14ac:dyDescent="0.25">
      <c r="A30" s="95"/>
      <c r="B30" s="94" t="s">
        <v>177</v>
      </c>
      <c r="C30" s="92"/>
    </row>
    <row r="31" spans="1:8" ht="15.75" x14ac:dyDescent="0.25">
      <c r="A31" s="95">
        <v>1</v>
      </c>
      <c r="B31" s="96" t="s">
        <v>187</v>
      </c>
      <c r="C31" s="92"/>
    </row>
    <row r="32" spans="1:8" ht="15.75" x14ac:dyDescent="0.25">
      <c r="A32" s="95"/>
      <c r="B32" s="96"/>
      <c r="C32" s="92"/>
    </row>
    <row r="33" spans="1:3" ht="15.75" x14ac:dyDescent="0.25">
      <c r="A33" s="95"/>
      <c r="B33" s="94" t="s">
        <v>178</v>
      </c>
      <c r="C33" s="92"/>
    </row>
    <row r="34" spans="1:3" ht="15.75" x14ac:dyDescent="0.25">
      <c r="A34" s="95">
        <v>1</v>
      </c>
      <c r="B34" s="96" t="s">
        <v>179</v>
      </c>
      <c r="C34" s="92"/>
    </row>
    <row r="35" spans="1:3" ht="15.75" x14ac:dyDescent="0.25">
      <c r="A35" s="95">
        <v>2</v>
      </c>
      <c r="B35" s="96" t="s">
        <v>180</v>
      </c>
      <c r="C35" s="92"/>
    </row>
    <row r="36" spans="1:3" ht="15.75" x14ac:dyDescent="0.25">
      <c r="A36" s="95">
        <v>3</v>
      </c>
      <c r="B36" s="96" t="s">
        <v>188</v>
      </c>
      <c r="C36" s="92"/>
    </row>
    <row r="37" spans="1:3" ht="15.75" x14ac:dyDescent="0.25">
      <c r="A37" s="95"/>
      <c r="B37" s="94" t="s">
        <v>181</v>
      </c>
      <c r="C37" s="92"/>
    </row>
    <row r="38" spans="1:3" ht="15.75" x14ac:dyDescent="0.25">
      <c r="A38" s="95">
        <v>1</v>
      </c>
      <c r="B38" s="96" t="s">
        <v>191</v>
      </c>
      <c r="C38" s="92"/>
    </row>
    <row r="39" spans="1:3" ht="15.75" x14ac:dyDescent="0.25">
      <c r="A39" s="95">
        <v>2</v>
      </c>
      <c r="B39" s="97" t="s">
        <v>190</v>
      </c>
    </row>
  </sheetData>
  <mergeCells count="1">
    <mergeCell ref="A1:C2"/>
  </mergeCells>
  <phoneticPr fontId="0" type="noConversion"/>
  <pageMargins left="0.74803149606299213" right="0.74803149606299213" top="0.98425196850393704" bottom="0.98425196850393704" header="0.51181102362204722" footer="0.51181102362204722"/>
  <pageSetup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Титульный лист</vt:lpstr>
      <vt:lpstr>График учебного процесса</vt:lpstr>
      <vt:lpstr>План учебного процесса</vt:lpstr>
      <vt:lpstr>Лист1</vt:lpstr>
      <vt:lpstr>Перечень кабинетов</vt:lpstr>
      <vt:lpstr>'График учебного процесса'!Область_печати</vt:lpstr>
      <vt:lpstr>'Перечень кабинетов'!Область_печати</vt:lpstr>
      <vt:lpstr>'План учебного процесса'!Область_печати</vt:lpstr>
    </vt:vector>
  </TitlesOfParts>
  <Company>bvn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User</cp:lastModifiedBy>
  <cp:lastPrinted>2024-12-18T08:36:40Z</cp:lastPrinted>
  <dcterms:created xsi:type="dcterms:W3CDTF">2002-06-24T16:31:32Z</dcterms:created>
  <dcterms:modified xsi:type="dcterms:W3CDTF">2025-02-03T07:38:42Z</dcterms:modified>
</cp:coreProperties>
</file>